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harts/chart88.xml" ContentType="application/vnd.openxmlformats-officedocument.drawingml.chart+xml"/>
  <Override PartName="/xl/drawings/_rels/drawing1.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Base" sheetId="1" state="visible" r:id="rId2"/>
    <sheet name="Calcs" sheetId="2" state="visible" r:id="rId3"/>
    <sheet name="OriginalData" sheetId="3" state="visible" r:id="rId4"/>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<sst xmlns="http://schemas.openxmlformats.org/spreadsheetml/2006/main" count="232" uniqueCount="137">
  <si>
    <t xml:space="preserve">water specific heat</t>
  </si>
  <si>
    <t xml:space="preserve">kJ/kg/C</t>
  </si>
  <si>
    <t xml:space="preserve">Average rad surface temp</t>
  </si>
  <si>
    <t xml:space="preserve">average power</t>
  </si>
  <si>
    <t xml:space="preserve">kJ/s (kW)</t>
  </si>
  <si>
    <t xml:space="preserve">Average</t>
  </si>
  <si>
    <t xml:space="preserve">Average rad temp</t>
  </si>
  <si>
    <t xml:space="preserve">C</t>
  </si>
  <si>
    <t xml:space="preserve">Average room temp</t>
  </si>
  <si>
    <t xml:space="preserve">m3/hr</t>
  </si>
  <si>
    <t xml:space="preserve">l/s</t>
  </si>
  <si>
    <t xml:space="preserve">Q</t>
  </si>
  <si>
    <t xml:space="preserve">DT rad – room</t>
  </si>
  <si>
    <t xml:space="preserve">datetime</t>
  </si>
  <si>
    <t xml:space="preserve">RWT</t>
  </si>
  <si>
    <t xml:space="preserve">LWT</t>
  </si>
  <si>
    <t xml:space="preserve">ambient</t>
  </si>
  <si>
    <t xml:space="preserve">room_temp</t>
  </si>
  <si>
    <t xml:space="preserve">flowrate</t>
  </si>
  <si>
    <t xml:space="preserve">2025-01-11T06:00:33</t>
  </si>
  <si>
    <t xml:space="preserve">Q=U.A.DT</t>
  </si>
  <si>
    <t xml:space="preserve">2025-01-11T06:01:33</t>
  </si>
  <si>
    <t xml:space="preserve">U.A = Q / DT</t>
  </si>
  <si>
    <t xml:space="preserve">2025-01-11T06:02:33</t>
  </si>
  <si>
    <t xml:space="preserve">2025-01-11T06:03:33</t>
  </si>
  <si>
    <t xml:space="preserve">U.A =</t>
  </si>
  <si>
    <t xml:space="preserve">kW/C</t>
  </si>
  <si>
    <t xml:space="preserve">This number is the heat transfer coefficient of your heat emitters multiplied by the total surface area</t>
  </si>
  <si>
    <t xml:space="preserve">2025-01-11T06:04:33</t>
  </si>
  <si>
    <t xml:space="preserve">2025-01-11T06:05:33</t>
  </si>
  <si>
    <t xml:space="preserve">2025-01-11T06:06:33</t>
  </si>
  <si>
    <t xml:space="preserve">2025-01-11T06:07:33</t>
  </si>
  <si>
    <t xml:space="preserve">2025-01-11T06:08:33</t>
  </si>
  <si>
    <t xml:space="preserve">2025-01-11T06:09:33</t>
  </si>
  <si>
    <t xml:space="preserve">Incremental</t>
  </si>
  <si>
    <t xml:space="preserve">The energy flow in 1min</t>
  </si>
  <si>
    <t xml:space="preserve">ASHP</t>
  </si>
  <si>
    <t xml:space="preserve">Ice heat of fusion (melting)</t>
  </si>
  <si>
    <t xml:space="preserve">kg/kg</t>
  </si>
  <si>
    <t xml:space="preserve">kW</t>
  </si>
  <si>
    <t xml:space="preserve">energy out of rads</t>
  </si>
  <si>
    <t xml:space="preserve">l/min</t>
  </si>
  <si>
    <t xml:space="preserve">kJ</t>
  </si>
  <si>
    <t xml:space="preserve">flow</t>
  </si>
  <si>
    <t xml:space="preserve">Delta Q</t>
  </si>
  <si>
    <t xml:space="preserve">time</t>
  </si>
  <si>
    <t xml:space="preserve">room</t>
  </si>
  <si>
    <t xml:space="preserve">fan</t>
  </si>
  <si>
    <t xml:space="preserve">DT</t>
  </si>
  <si>
    <t xml:space="preserve">Flow</t>
  </si>
  <si>
    <t xml:space="preserve">Q out</t>
  </si>
  <si>
    <t xml:space="preserve">t_start</t>
  </si>
  <si>
    <t xml:space="preserve">t_end</t>
  </si>
  <si>
    <t xml:space="preserve">l</t>
  </si>
  <si>
    <t xml:space="preserve">t0 to t9 is the system in equilibrium, energy out from ASHP is released into building, RWT and LWT are stable.</t>
  </si>
  <si>
    <t xml:space="preserve">- the system is at equilibrium</t>
  </si>
  <si>
    <t xml:space="preserve">Base load is 8.4kW with U.A = 0.3kW/C</t>
  </si>
  <si>
    <t xml:space="preserve">Fan stops between t9 and t10, start of defrost.</t>
  </si>
  <si>
    <t xml:space="preserve">Refrigerant circuit runs backwards, LWT goes down because energy is flowing into refrigerant.</t>
  </si>
  <si>
    <t xml:space="preserve">Switch to incremental analysis</t>
  </si>
  <si>
    <t xml:space="preserve">every minute, water flows through ASHP and cools down.</t>
  </si>
  <si>
    <t xml:space="preserve">every minute, LWT drops but is still higher than room temperature, rads are still releasing energy.</t>
  </si>
  <si>
    <t xml:space="preserve">Every minute, RWT drops because LWT drops and rads are releasing enery.</t>
  </si>
  <si>
    <t xml:space="preserve">Rad energy release based on U.A.DT – refer to “base” tab</t>
  </si>
  <si>
    <t xml:space="preserve">/- energy leaving system (defrost + rads)</t>
  </si>
  <si>
    <t xml:space="preserve">add in rad energy to get energy needed for melting ice</t>
  </si>
  <si>
    <t xml:space="preserve">kg</t>
  </si>
  <si>
    <t xml:space="preserve">about 3kg of ice on ASHP</t>
  </si>
  <si>
    <t xml:space="preserve">2025-01-11T06:10:33</t>
  </si>
  <si>
    <t xml:space="preserve">2025-01-11T06:11:33</t>
  </si>
  <si>
    <t xml:space="preserve">2025-01-11T06:12:33</t>
  </si>
  <si>
    <t xml:space="preserve">2025-01-11T06:13:33</t>
  </si>
  <si>
    <t xml:space="preserve">\-</t>
  </si>
  <si>
    <t xml:space="preserve">Need to add in the energy out the rads</t>
  </si>
  <si>
    <t xml:space="preserve">2025-01-11T06:14:33</t>
  </si>
  <si>
    <t xml:space="preserve">2025-01-11T06:15:33</t>
  </si>
  <si>
    <t xml:space="preserve">2025-01-11T06:16:33</t>
  </si>
  <si>
    <t xml:space="preserve">2025-01-11T06:17:33</t>
  </si>
  <si>
    <t xml:space="preserve">2025-01-11T06:18:33</t>
  </si>
  <si>
    <t xml:space="preserve">2025-01-11T06:19:33</t>
  </si>
  <si>
    <t xml:space="preserve">2025-01-11T06:20:33</t>
  </si>
  <si>
    <t xml:space="preserve">2025-01-11T06:21:33</t>
  </si>
  <si>
    <t xml:space="preserve">2025-01-11T06:22:33</t>
  </si>
  <si>
    <t xml:space="preserve">2025-01-11T06:23:33</t>
  </si>
  <si>
    <t xml:space="preserve">2025-01-11T06:24:33</t>
  </si>
  <si>
    <t xml:space="preserve">2025-01-11T06:25:33</t>
  </si>
  <si>
    <t xml:space="preserve">2025-01-11T06:26:33</t>
  </si>
  <si>
    <t xml:space="preserve">2025-01-11T06:27:33</t>
  </si>
  <si>
    <t xml:space="preserve">2025-01-11T06:28:33</t>
  </si>
  <si>
    <t xml:space="preserve">2025-01-11T06:29:33</t>
  </si>
  <si>
    <t xml:space="preserve">2025-01-11T06:30:33</t>
  </si>
  <si>
    <t xml:space="preserve">2025-01-11T06:31:33</t>
  </si>
  <si>
    <t xml:space="preserve">2025-01-11T06:32:33</t>
  </si>
  <si>
    <t xml:space="preserve">2025-01-11T06:33:33</t>
  </si>
  <si>
    <t xml:space="preserve">2025-01-11T06:34:33</t>
  </si>
  <si>
    <t xml:space="preserve">2025-01-11T06:35:33</t>
  </si>
  <si>
    <t xml:space="preserve">2025-01-11T06:36:33</t>
  </si>
  <si>
    <t xml:space="preserve">2025-01-11T06:37:33</t>
  </si>
  <si>
    <t xml:space="preserve">2025-01-11T06:38:33</t>
  </si>
  <si>
    <t xml:space="preserve">2025-01-11T06:39:33</t>
  </si>
  <si>
    <t xml:space="preserve">2025-01-11T06:40:33</t>
  </si>
  <si>
    <t xml:space="preserve">2025-01-11T06:41:33</t>
  </si>
  <si>
    <t xml:space="preserve">2025-01-11T06:42:33</t>
  </si>
  <si>
    <t xml:space="preserve">2025-01-11T06:43:33</t>
  </si>
  <si>
    <t xml:space="preserve">2025-01-11T06:44:33</t>
  </si>
  <si>
    <t xml:space="preserve">2025-01-11T06:45:33</t>
  </si>
  <si>
    <t xml:space="preserve">2025-01-11T06:46:33</t>
  </si>
  <si>
    <t xml:space="preserve">2025-01-11T06:47:33</t>
  </si>
  <si>
    <t xml:space="preserve">2025-01-11T06:48:33</t>
  </si>
  <si>
    <t xml:space="preserve">2025-01-11T06:49:33</t>
  </si>
  <si>
    <t xml:space="preserve">2025-01-11T06:50:33</t>
  </si>
  <si>
    <t xml:space="preserve">2025-01-11T06:51:33</t>
  </si>
  <si>
    <t xml:space="preserve">2025-01-11T06:52:33</t>
  </si>
  <si>
    <t xml:space="preserve">2025-01-11T06:53:33</t>
  </si>
  <si>
    <t xml:space="preserve">2025-01-11T06:54:33</t>
  </si>
  <si>
    <t xml:space="preserve">2025-01-11T06:55:33</t>
  </si>
  <si>
    <t xml:space="preserve">2025-01-11T06:56:33</t>
  </si>
  <si>
    <t xml:space="preserve">2025-01-11T06:57:33</t>
  </si>
  <si>
    <t xml:space="preserve">2025-01-11T06:58:33</t>
  </si>
  <si>
    <t xml:space="preserve">2025-01-11T06:59:33</t>
  </si>
  <si>
    <t xml:space="preserve">on_off_bin</t>
  </si>
  <si>
    <t xml:space="preserve">htg_on_off</t>
  </si>
  <si>
    <t xml:space="preserve">dhw_on_off</t>
  </si>
  <si>
    <t xml:space="preserve">dhw_temp</t>
  </si>
  <si>
    <t xml:space="preserve">amps_in</t>
  </si>
  <si>
    <t xml:space="preserve">volts_in</t>
  </si>
  <si>
    <t xml:space="preserve">capacity</t>
  </si>
  <si>
    <t xml:space="preserve">setLWT</t>
  </si>
  <si>
    <t xml:space="preserve">ability</t>
  </si>
  <si>
    <t xml:space="preserve">energy_in</t>
  </si>
  <si>
    <t xml:space="preserve">energy_out</t>
  </si>
  <si>
    <t xml:space="preserve">MD02_tmp</t>
  </si>
  <si>
    <t xml:space="preserve">MD02_hmd</t>
  </si>
  <si>
    <t xml:space="preserve">comp_freq</t>
  </si>
  <si>
    <t xml:space="preserve">energy in</t>
  </si>
  <si>
    <t xml:space="preserve">LWT-RWT</t>
  </si>
  <si>
    <t xml:space="preserve">energy out</t>
  </si>
</sst>
</file>

<file path=xl/styles.xml><?xml version="1.0" encoding="utf-8"?>
<styleSheet xmlns="http://schemas.openxmlformats.org/spreadsheetml/2006/main">
  <numFmts count="4">
    <numFmt numFmtId="164" formatCode="General"/>
    <numFmt numFmtId="165" formatCode="General"/>
    <numFmt numFmtId="166" formatCode="0.0000"/>
    <numFmt numFmtId="167" formatCode="0.00"/>
  </numFmts>
  <fonts count="7">
    <font>
      <sz val="10"/>
      <name val="Arial"/>
      <family val="0"/>
      <charset val="1"/>
    </font>
    <font>
      <sz val="10"/>
      <name val="Arial"/>
      <family val="0"/>
    </font>
    <font>
      <sz val="10"/>
      <name val="Arial"/>
      <family val="0"/>
    </font>
    <font>
      <sz val="10"/>
      <name val="Arial"/>
      <family val="0"/>
    </font>
    <font>
      <b val="true"/>
      <sz val="10"/>
      <name val="Arial"/>
      <family val="0"/>
      <charset val="1"/>
    </font>
    <font>
      <b val="true"/>
      <sz val="10"/>
      <color rgb="FFC9211E"/>
      <name val="Arial"/>
      <family val="0"/>
      <charset val="1"/>
    </font>
    <font>
      <sz val="10"/>
      <name val="Arial"/>
      <family val="2"/>
    </font>
  </fonts>
  <fills count="5">
    <fill>
      <patternFill patternType="none"/>
    </fill>
    <fill>
      <patternFill patternType="gray125"/>
    </fill>
    <fill>
      <patternFill patternType="solid">
        <fgColor rgb="FFFFFF00"/>
        <bgColor rgb="FFFFFF00"/>
      </patternFill>
    </fill>
    <fill>
      <patternFill patternType="solid">
        <fgColor rgb="FF81D41A"/>
        <bgColor rgb="FF579D1C"/>
      </patternFill>
    </fill>
    <fill>
      <patternFill patternType="solid">
        <fgColor rgb="FF2A6099"/>
        <bgColor rgb="FF004586"/>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right"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5" fontId="0" fillId="2" borderId="0" xfId="0" applyFont="false" applyBorder="false" applyAlignment="false" applyProtection="false">
      <alignment horizontal="general" vertical="bottom" textRotation="0" wrapText="false" indent="0" shrinkToFit="false"/>
      <protection locked="true" hidden="false"/>
    </xf>
    <xf numFmtId="164" fontId="0" fillId="3" borderId="0" xfId="0" applyFont="true" applyBorder="false" applyAlignment="false" applyProtection="false">
      <alignment horizontal="general" vertical="bottom" textRotation="0" wrapText="false" indent="0" shrinkToFit="false"/>
      <protection locked="true" hidden="false"/>
    </xf>
    <xf numFmtId="165" fontId="0" fillId="4" borderId="0" xfId="0" applyFont="false" applyBorder="false" applyAlignment="false" applyProtection="false">
      <alignment horizontal="general" vertical="bottom"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6" fontId="0" fillId="0" borderId="0" xfId="0" applyFont="false" applyBorder="false" applyAlignment="true" applyProtection="false">
      <alignment horizontal="right"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7" fontId="0" fillId="0" borderId="0" xfId="0" applyFont="false" applyBorder="false" applyAlignment="true" applyProtection="false">
      <alignment horizontal="right"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7E0021"/>
      <rgbColor rgb="FF008000"/>
      <rgbColor rgb="FF000080"/>
      <rgbColor rgb="FF808000"/>
      <rgbColor rgb="FF800080"/>
      <rgbColor rgb="FF008080"/>
      <rgbColor rgb="FFB3B3B3"/>
      <rgbColor rgb="FF808080"/>
      <rgbColor rgb="FF9999FF"/>
      <rgbColor rgb="FF993366"/>
      <rgbColor rgb="FFFFFFCC"/>
      <rgbColor rgb="FFCCFFFF"/>
      <rgbColor rgb="FF660066"/>
      <rgbColor rgb="FFFF8080"/>
      <rgbColor rgb="FF2A6099"/>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81D41A"/>
      <rgbColor rgb="FFFFD320"/>
      <rgbColor rgb="FFFF9900"/>
      <rgbColor rgb="FFFF420E"/>
      <rgbColor rgb="FF666699"/>
      <rgbColor rgb="FF969696"/>
      <rgbColor rgb="FF004586"/>
      <rgbColor rgb="FF579D1C"/>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charts/chart88.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scatterChart>
        <c:scatterStyle val="line"/>
        <c:varyColors val="0"/>
        <c:ser>
          <c:idx val="0"/>
          <c:order val="0"/>
          <c:tx>
            <c:strRef>
              <c:f>Calcs!$D$5:$D$5</c:f>
              <c:strCache>
                <c:ptCount val="1"/>
                <c:pt idx="0">
                  <c:v>RWT</c:v>
                </c:pt>
              </c:strCache>
            </c:strRef>
          </c:tx>
          <c:spPr>
            <a:solidFill>
              <a:srgbClr val="004586"/>
            </a:solidFill>
            <a:ln w="28800">
              <a:solidFill>
                <a:srgbClr val="004586"/>
              </a:solidFill>
              <a:round/>
            </a:ln>
          </c:spPr>
          <c:marker>
            <c:symbol val="none"/>
          </c:marker>
          <c:dLbls>
            <c:txPr>
              <a:bodyPr wrap="none"/>
              <a:lstStyle/>
              <a:p>
                <a:pPr>
                  <a:defRPr b="0" sz="1000" spc="-1" strike="noStrike">
                    <a:latin typeface="Arial"/>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Calcs!$C$6:$C$65</c:f>
              <c:numCache>
                <c:formatCode>General</c:formatCode>
                <c:ptCount val="6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numCache>
            </c:numRef>
          </c:xVal>
          <c:yVal>
            <c:numRef>
              <c:f>Calcs!$D$6:$D$65</c:f>
              <c:numCache>
                <c:formatCode>General</c:formatCode>
                <c:ptCount val="60"/>
                <c:pt idx="0">
                  <c:v>50</c:v>
                </c:pt>
                <c:pt idx="1">
                  <c:v>49</c:v>
                </c:pt>
                <c:pt idx="2">
                  <c:v>49</c:v>
                </c:pt>
                <c:pt idx="3">
                  <c:v>49</c:v>
                </c:pt>
                <c:pt idx="4">
                  <c:v>49</c:v>
                </c:pt>
                <c:pt idx="5">
                  <c:v>49</c:v>
                </c:pt>
                <c:pt idx="6">
                  <c:v>49</c:v>
                </c:pt>
                <c:pt idx="7">
                  <c:v>49</c:v>
                </c:pt>
                <c:pt idx="8">
                  <c:v>49</c:v>
                </c:pt>
                <c:pt idx="9">
                  <c:v>49</c:v>
                </c:pt>
                <c:pt idx="10">
                  <c:v>49</c:v>
                </c:pt>
                <c:pt idx="11">
                  <c:v>47</c:v>
                </c:pt>
                <c:pt idx="12">
                  <c:v>44</c:v>
                </c:pt>
                <c:pt idx="13">
                  <c:v>38</c:v>
                </c:pt>
                <c:pt idx="14">
                  <c:v>35</c:v>
                </c:pt>
                <c:pt idx="15">
                  <c:v>35</c:v>
                </c:pt>
                <c:pt idx="16">
                  <c:v>36</c:v>
                </c:pt>
                <c:pt idx="17">
                  <c:v>37</c:v>
                </c:pt>
                <c:pt idx="18">
                  <c:v>39</c:v>
                </c:pt>
                <c:pt idx="19">
                  <c:v>40</c:v>
                </c:pt>
                <c:pt idx="20">
                  <c:v>42</c:v>
                </c:pt>
                <c:pt idx="21">
                  <c:v>43</c:v>
                </c:pt>
                <c:pt idx="22">
                  <c:v>44</c:v>
                </c:pt>
                <c:pt idx="23">
                  <c:v>45</c:v>
                </c:pt>
                <c:pt idx="24">
                  <c:v>46</c:v>
                </c:pt>
                <c:pt idx="25">
                  <c:v>46</c:v>
                </c:pt>
                <c:pt idx="26">
                  <c:v>47</c:v>
                </c:pt>
                <c:pt idx="27">
                  <c:v>48</c:v>
                </c:pt>
                <c:pt idx="28">
                  <c:v>48</c:v>
                </c:pt>
                <c:pt idx="29">
                  <c:v>48</c:v>
                </c:pt>
                <c:pt idx="30">
                  <c:v>49</c:v>
                </c:pt>
                <c:pt idx="31">
                  <c:v>49</c:v>
                </c:pt>
                <c:pt idx="32">
                  <c:v>50</c:v>
                </c:pt>
                <c:pt idx="33">
                  <c:v>50</c:v>
                </c:pt>
                <c:pt idx="34">
                  <c:v>50</c:v>
                </c:pt>
                <c:pt idx="35">
                  <c:v>49</c:v>
                </c:pt>
                <c:pt idx="36">
                  <c:v>49</c:v>
                </c:pt>
                <c:pt idx="37">
                  <c:v>49</c:v>
                </c:pt>
                <c:pt idx="38">
                  <c:v>50</c:v>
                </c:pt>
                <c:pt idx="39">
                  <c:v>49</c:v>
                </c:pt>
                <c:pt idx="40">
                  <c:v>49</c:v>
                </c:pt>
                <c:pt idx="41">
                  <c:v>49</c:v>
                </c:pt>
                <c:pt idx="42">
                  <c:v>50</c:v>
                </c:pt>
                <c:pt idx="43">
                  <c:v>50</c:v>
                </c:pt>
                <c:pt idx="44">
                  <c:v>49</c:v>
                </c:pt>
                <c:pt idx="45">
                  <c:v>49</c:v>
                </c:pt>
                <c:pt idx="46">
                  <c:v>49</c:v>
                </c:pt>
                <c:pt idx="47">
                  <c:v>49</c:v>
                </c:pt>
                <c:pt idx="48">
                  <c:v>49</c:v>
                </c:pt>
                <c:pt idx="49">
                  <c:v>49</c:v>
                </c:pt>
                <c:pt idx="50">
                  <c:v>49</c:v>
                </c:pt>
                <c:pt idx="51">
                  <c:v>49</c:v>
                </c:pt>
                <c:pt idx="52">
                  <c:v>49</c:v>
                </c:pt>
                <c:pt idx="53">
                  <c:v>49</c:v>
                </c:pt>
                <c:pt idx="54">
                  <c:v>48</c:v>
                </c:pt>
                <c:pt idx="55">
                  <c:v>45</c:v>
                </c:pt>
                <c:pt idx="56">
                  <c:v>40</c:v>
                </c:pt>
                <c:pt idx="57">
                  <c:v>35</c:v>
                </c:pt>
                <c:pt idx="58">
                  <c:v>36</c:v>
                </c:pt>
                <c:pt idx="59">
                  <c:v>36</c:v>
                </c:pt>
              </c:numCache>
            </c:numRef>
          </c:yVal>
          <c:smooth val="0"/>
        </c:ser>
        <c:ser>
          <c:idx val="1"/>
          <c:order val="1"/>
          <c:tx>
            <c:strRef>
              <c:f>Calcs!$E$5:$E$5</c:f>
              <c:strCache>
                <c:ptCount val="1"/>
                <c:pt idx="0">
                  <c:v>LWT</c:v>
                </c:pt>
              </c:strCache>
            </c:strRef>
          </c:tx>
          <c:spPr>
            <a:solidFill>
              <a:srgbClr val="ff420e"/>
            </a:solidFill>
            <a:ln w="28800">
              <a:solidFill>
                <a:srgbClr val="ff420e"/>
              </a:solidFill>
              <a:round/>
            </a:ln>
          </c:spPr>
          <c:marker>
            <c:symbol val="none"/>
          </c:marker>
          <c:dLbls>
            <c:txPr>
              <a:bodyPr wrap="none"/>
              <a:lstStyle/>
              <a:p>
                <a:pPr>
                  <a:defRPr b="0" sz="1000" spc="-1" strike="noStrike">
                    <a:latin typeface="Arial"/>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Calcs!$C$6:$C$65</c:f>
              <c:numCache>
                <c:formatCode>General</c:formatCode>
                <c:ptCount val="6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numCache>
            </c:numRef>
          </c:xVal>
          <c:yVal>
            <c:numRef>
              <c:f>Calcs!$E$6:$E$65</c:f>
              <c:numCache>
                <c:formatCode>General</c:formatCode>
                <c:ptCount val="60"/>
                <c:pt idx="0">
                  <c:v>56</c:v>
                </c:pt>
                <c:pt idx="1">
                  <c:v>58</c:v>
                </c:pt>
                <c:pt idx="2">
                  <c:v>58</c:v>
                </c:pt>
                <c:pt idx="3">
                  <c:v>56</c:v>
                </c:pt>
                <c:pt idx="4">
                  <c:v>56</c:v>
                </c:pt>
                <c:pt idx="5">
                  <c:v>57</c:v>
                </c:pt>
                <c:pt idx="6">
                  <c:v>57</c:v>
                </c:pt>
                <c:pt idx="7">
                  <c:v>56</c:v>
                </c:pt>
                <c:pt idx="8">
                  <c:v>56</c:v>
                </c:pt>
                <c:pt idx="9">
                  <c:v>58</c:v>
                </c:pt>
                <c:pt idx="10">
                  <c:v>50</c:v>
                </c:pt>
                <c:pt idx="11">
                  <c:v>41</c:v>
                </c:pt>
                <c:pt idx="12">
                  <c:v>35</c:v>
                </c:pt>
                <c:pt idx="13">
                  <c:v>27</c:v>
                </c:pt>
                <c:pt idx="14">
                  <c:v>38</c:v>
                </c:pt>
                <c:pt idx="15">
                  <c:v>39</c:v>
                </c:pt>
                <c:pt idx="16">
                  <c:v>40</c:v>
                </c:pt>
                <c:pt idx="17">
                  <c:v>42</c:v>
                </c:pt>
                <c:pt idx="18">
                  <c:v>45</c:v>
                </c:pt>
                <c:pt idx="19">
                  <c:v>48</c:v>
                </c:pt>
                <c:pt idx="20">
                  <c:v>49</c:v>
                </c:pt>
                <c:pt idx="21">
                  <c:v>50</c:v>
                </c:pt>
                <c:pt idx="22">
                  <c:v>51</c:v>
                </c:pt>
                <c:pt idx="23">
                  <c:v>52</c:v>
                </c:pt>
                <c:pt idx="24">
                  <c:v>53</c:v>
                </c:pt>
                <c:pt idx="25">
                  <c:v>53</c:v>
                </c:pt>
                <c:pt idx="26">
                  <c:v>54</c:v>
                </c:pt>
                <c:pt idx="27">
                  <c:v>54</c:v>
                </c:pt>
                <c:pt idx="28">
                  <c:v>55</c:v>
                </c:pt>
                <c:pt idx="29">
                  <c:v>55</c:v>
                </c:pt>
                <c:pt idx="30">
                  <c:v>56</c:v>
                </c:pt>
                <c:pt idx="31">
                  <c:v>56</c:v>
                </c:pt>
                <c:pt idx="32">
                  <c:v>57</c:v>
                </c:pt>
                <c:pt idx="33">
                  <c:v>57</c:v>
                </c:pt>
                <c:pt idx="34">
                  <c:v>56</c:v>
                </c:pt>
                <c:pt idx="35">
                  <c:v>57</c:v>
                </c:pt>
                <c:pt idx="36">
                  <c:v>58</c:v>
                </c:pt>
                <c:pt idx="37">
                  <c:v>58</c:v>
                </c:pt>
                <c:pt idx="38">
                  <c:v>56</c:v>
                </c:pt>
                <c:pt idx="39">
                  <c:v>56</c:v>
                </c:pt>
                <c:pt idx="40">
                  <c:v>58</c:v>
                </c:pt>
                <c:pt idx="41">
                  <c:v>58</c:v>
                </c:pt>
                <c:pt idx="42">
                  <c:v>56</c:v>
                </c:pt>
                <c:pt idx="43">
                  <c:v>56</c:v>
                </c:pt>
                <c:pt idx="44">
                  <c:v>57</c:v>
                </c:pt>
                <c:pt idx="45">
                  <c:v>58</c:v>
                </c:pt>
                <c:pt idx="46">
                  <c:v>56</c:v>
                </c:pt>
                <c:pt idx="47">
                  <c:v>55</c:v>
                </c:pt>
                <c:pt idx="48">
                  <c:v>56</c:v>
                </c:pt>
                <c:pt idx="49">
                  <c:v>58</c:v>
                </c:pt>
                <c:pt idx="50">
                  <c:v>56</c:v>
                </c:pt>
                <c:pt idx="51">
                  <c:v>56</c:v>
                </c:pt>
                <c:pt idx="52">
                  <c:v>57</c:v>
                </c:pt>
                <c:pt idx="53">
                  <c:v>51</c:v>
                </c:pt>
                <c:pt idx="54">
                  <c:v>45</c:v>
                </c:pt>
                <c:pt idx="55">
                  <c:v>37</c:v>
                </c:pt>
                <c:pt idx="56">
                  <c:v>27</c:v>
                </c:pt>
                <c:pt idx="57">
                  <c:v>33</c:v>
                </c:pt>
                <c:pt idx="58">
                  <c:v>38</c:v>
                </c:pt>
                <c:pt idx="59">
                  <c:v>40</c:v>
                </c:pt>
              </c:numCache>
            </c:numRef>
          </c:yVal>
          <c:smooth val="0"/>
        </c:ser>
        <c:ser>
          <c:idx val="2"/>
          <c:order val="2"/>
          <c:tx>
            <c:strRef>
              <c:f>Calcs!$F$5:$F$5</c:f>
              <c:strCache>
                <c:ptCount val="1"/>
                <c:pt idx="0">
                  <c:v>ambient</c:v>
                </c:pt>
              </c:strCache>
            </c:strRef>
          </c:tx>
          <c:spPr>
            <a:solidFill>
              <a:srgbClr val="ffd320"/>
            </a:solidFill>
            <a:ln w="28800">
              <a:solidFill>
                <a:srgbClr val="ffd320"/>
              </a:solidFill>
              <a:round/>
            </a:ln>
          </c:spPr>
          <c:marker>
            <c:symbol val="none"/>
          </c:marker>
          <c:dLbls>
            <c:txPr>
              <a:bodyPr wrap="none"/>
              <a:lstStyle/>
              <a:p>
                <a:pPr>
                  <a:defRPr b="0" sz="1000" spc="-1" strike="noStrike">
                    <a:latin typeface="Arial"/>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Calcs!$C$6:$C$65</c:f>
              <c:numCache>
                <c:formatCode>General</c:formatCode>
                <c:ptCount val="6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numCache>
            </c:numRef>
          </c:xVal>
          <c:yVal>
            <c:numRef>
              <c:f>Calcs!$F$6:$F$65</c:f>
              <c:numCache>
                <c:formatCode>General</c:formatCode>
                <c:ptCount val="60"/>
                <c:pt idx="0">
                  <c:v>-4</c:v>
                </c:pt>
                <c:pt idx="1">
                  <c:v>-4</c:v>
                </c:pt>
                <c:pt idx="2">
                  <c:v>-4</c:v>
                </c:pt>
                <c:pt idx="3">
                  <c:v>-4</c:v>
                </c:pt>
                <c:pt idx="4">
                  <c:v>-4</c:v>
                </c:pt>
                <c:pt idx="5">
                  <c:v>-4</c:v>
                </c:pt>
                <c:pt idx="6">
                  <c:v>-4</c:v>
                </c:pt>
                <c:pt idx="7">
                  <c:v>-4</c:v>
                </c:pt>
                <c:pt idx="8">
                  <c:v>-4</c:v>
                </c:pt>
                <c:pt idx="9">
                  <c:v>-4</c:v>
                </c:pt>
                <c:pt idx="10">
                  <c:v>-4</c:v>
                </c:pt>
                <c:pt idx="11">
                  <c:v>-3</c:v>
                </c:pt>
                <c:pt idx="12">
                  <c:v>-2</c:v>
                </c:pt>
                <c:pt idx="13">
                  <c:v>0</c:v>
                </c:pt>
                <c:pt idx="14">
                  <c:v>1</c:v>
                </c:pt>
                <c:pt idx="15">
                  <c:v>0</c:v>
                </c:pt>
                <c:pt idx="16">
                  <c:v>-1</c:v>
                </c:pt>
                <c:pt idx="17">
                  <c:v>-2</c:v>
                </c:pt>
                <c:pt idx="18">
                  <c:v>-2</c:v>
                </c:pt>
                <c:pt idx="19">
                  <c:v>-2</c:v>
                </c:pt>
                <c:pt idx="20">
                  <c:v>-3</c:v>
                </c:pt>
                <c:pt idx="21">
                  <c:v>-3</c:v>
                </c:pt>
                <c:pt idx="22">
                  <c:v>-3</c:v>
                </c:pt>
                <c:pt idx="23">
                  <c:v>-3</c:v>
                </c:pt>
                <c:pt idx="24">
                  <c:v>-3</c:v>
                </c:pt>
                <c:pt idx="25">
                  <c:v>-3</c:v>
                </c:pt>
                <c:pt idx="26">
                  <c:v>-3</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-3</c:v>
                </c:pt>
                <c:pt idx="55">
                  <c:v>-2</c:v>
                </c:pt>
                <c:pt idx="56">
                  <c:v>-1</c:v>
                </c:pt>
                <c:pt idx="57">
                  <c:v>1</c:v>
                </c:pt>
                <c:pt idx="58">
                  <c:v>1</c:v>
                </c:pt>
                <c:pt idx="59">
                  <c:v>0</c:v>
                </c:pt>
              </c:numCache>
            </c:numRef>
          </c:yVal>
          <c:smooth val="0"/>
        </c:ser>
        <c:ser>
          <c:idx val="3"/>
          <c:order val="3"/>
          <c:tx>
            <c:strRef>
              <c:f>Calcs!$H$5:$H$5</c:f>
              <c:strCache>
                <c:ptCount val="1"/>
                <c:pt idx="0">
                  <c:v>flowrate</c:v>
                </c:pt>
              </c:strCache>
            </c:strRef>
          </c:tx>
          <c:spPr>
            <a:solidFill>
              <a:srgbClr val="579d1c"/>
            </a:solidFill>
            <a:ln w="28800">
              <a:solidFill>
                <a:srgbClr val="579d1c"/>
              </a:solidFill>
              <a:round/>
            </a:ln>
          </c:spPr>
          <c:marker>
            <c:symbol val="none"/>
          </c:marker>
          <c:dLbls>
            <c:txPr>
              <a:bodyPr wrap="none"/>
              <a:lstStyle/>
              <a:p>
                <a:pPr>
                  <a:defRPr b="0" sz="1000" spc="-1" strike="noStrike">
                    <a:latin typeface="Arial"/>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Calcs!$C$6:$C$65</c:f>
              <c:numCache>
                <c:formatCode>General</c:formatCode>
                <c:ptCount val="6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numCache>
            </c:numRef>
          </c:xVal>
          <c:yVal>
            <c:numRef>
              <c:f>Calcs!$H$6:$H$65</c:f>
              <c:numCache>
                <c:formatCode>General</c:formatCode>
                <c:ptCount val="60"/>
                <c:pt idx="0">
                  <c:v>1.03</c:v>
                </c:pt>
                <c:pt idx="1">
                  <c:v>0.93</c:v>
                </c:pt>
                <c:pt idx="2">
                  <c:v>0.93</c:v>
                </c:pt>
                <c:pt idx="3">
                  <c:v>0.95</c:v>
                </c:pt>
                <c:pt idx="4">
                  <c:v>0.93</c:v>
                </c:pt>
                <c:pt idx="5">
                  <c:v>0.89</c:v>
                </c:pt>
                <c:pt idx="6">
                  <c:v>0.92</c:v>
                </c:pt>
                <c:pt idx="7">
                  <c:v>0.95</c:v>
                </c:pt>
                <c:pt idx="8">
                  <c:v>0.94</c:v>
                </c:pt>
                <c:pt idx="9">
                  <c:v>0.93</c:v>
                </c:pt>
                <c:pt idx="10">
                  <c:v>1.06</c:v>
                </c:pt>
                <c:pt idx="11">
                  <c:v>1.41</c:v>
                </c:pt>
                <c:pt idx="12">
                  <c:v>1.43</c:v>
                </c:pt>
                <c:pt idx="13">
                  <c:v>1.44</c:v>
                </c:pt>
                <c:pt idx="14">
                  <c:v>1.45</c:v>
                </c:pt>
                <c:pt idx="15">
                  <c:v>1.41</c:v>
                </c:pt>
                <c:pt idx="16">
                  <c:v>1.41</c:v>
                </c:pt>
                <c:pt idx="17">
                  <c:v>1.41</c:v>
                </c:pt>
                <c:pt idx="18">
                  <c:v>1.4</c:v>
                </c:pt>
                <c:pt idx="19">
                  <c:v>1.39</c:v>
                </c:pt>
                <c:pt idx="20">
                  <c:v>1.37</c:v>
                </c:pt>
                <c:pt idx="21">
                  <c:v>1.32</c:v>
                </c:pt>
                <c:pt idx="22">
                  <c:v>1.31</c:v>
                </c:pt>
                <c:pt idx="23">
                  <c:v>1.3</c:v>
                </c:pt>
                <c:pt idx="24">
                  <c:v>1.38</c:v>
                </c:pt>
                <c:pt idx="25">
                  <c:v>1.39</c:v>
                </c:pt>
                <c:pt idx="26">
                  <c:v>1.37</c:v>
                </c:pt>
                <c:pt idx="27">
                  <c:v>1.38</c:v>
                </c:pt>
                <c:pt idx="28">
                  <c:v>1.38</c:v>
                </c:pt>
                <c:pt idx="29">
                  <c:v>1.38</c:v>
                </c:pt>
                <c:pt idx="30">
                  <c:v>1.4</c:v>
                </c:pt>
                <c:pt idx="31">
                  <c:v>1.37</c:v>
                </c:pt>
                <c:pt idx="32">
                  <c:v>1.39</c:v>
                </c:pt>
                <c:pt idx="33">
                  <c:v>1.27</c:v>
                </c:pt>
                <c:pt idx="34">
                  <c:v>1.15</c:v>
                </c:pt>
                <c:pt idx="35">
                  <c:v>1.02</c:v>
                </c:pt>
                <c:pt idx="36">
                  <c:v>0.93</c:v>
                </c:pt>
                <c:pt idx="37">
                  <c:v>0.94</c:v>
                </c:pt>
                <c:pt idx="38">
                  <c:v>1.03</c:v>
                </c:pt>
                <c:pt idx="39">
                  <c:v>1.04</c:v>
                </c:pt>
                <c:pt idx="40">
                  <c:v>0.96</c:v>
                </c:pt>
                <c:pt idx="41">
                  <c:v>0.94</c:v>
                </c:pt>
                <c:pt idx="42">
                  <c:v>1.05</c:v>
                </c:pt>
                <c:pt idx="43">
                  <c:v>1.05</c:v>
                </c:pt>
                <c:pt idx="44">
                  <c:v>0.96</c:v>
                </c:pt>
                <c:pt idx="45">
                  <c:v>0.91</c:v>
                </c:pt>
                <c:pt idx="46">
                  <c:v>0.93</c:v>
                </c:pt>
                <c:pt idx="47">
                  <c:v>0.94</c:v>
                </c:pt>
                <c:pt idx="48">
                  <c:v>0.92</c:v>
                </c:pt>
                <c:pt idx="49">
                  <c:v>0.93</c:v>
                </c:pt>
                <c:pt idx="50">
                  <c:v>0.94</c:v>
                </c:pt>
                <c:pt idx="51">
                  <c:v>0.96</c:v>
                </c:pt>
                <c:pt idx="52">
                  <c:v>0.93</c:v>
                </c:pt>
                <c:pt idx="53">
                  <c:v>0.94</c:v>
                </c:pt>
                <c:pt idx="54">
                  <c:v>1.41</c:v>
                </c:pt>
                <c:pt idx="55">
                  <c:v>1.43</c:v>
                </c:pt>
                <c:pt idx="56">
                  <c:v>1.44</c:v>
                </c:pt>
                <c:pt idx="57">
                  <c:v>1.45</c:v>
                </c:pt>
                <c:pt idx="58">
                  <c:v>1.43</c:v>
                </c:pt>
                <c:pt idx="59">
                  <c:v>1.43</c:v>
                </c:pt>
              </c:numCache>
            </c:numRef>
          </c:yVal>
          <c:smooth val="0"/>
        </c:ser>
        <c:axId val="70399286"/>
        <c:axId val="64920589"/>
      </c:scatterChart>
      <c:scatterChart>
        <c:scatterStyle val="line"/>
        <c:varyColors val="0"/>
        <c:ser>
          <c:idx val="4"/>
          <c:order val="4"/>
          <c:tx>
            <c:strRef>
              <c:f>Calcs!$I$5:$I$5</c:f>
              <c:strCache>
                <c:ptCount val="1"/>
                <c:pt idx="0">
                  <c:v>fan</c:v>
                </c:pt>
              </c:strCache>
            </c:strRef>
          </c:tx>
          <c:spPr>
            <a:solidFill>
              <a:srgbClr val="7e0021"/>
            </a:solidFill>
            <a:ln w="28800">
              <a:solidFill>
                <a:srgbClr val="7e0021"/>
              </a:solidFill>
              <a:round/>
            </a:ln>
          </c:spPr>
          <c:marker>
            <c:symbol val="none"/>
          </c:marker>
          <c:dLbls>
            <c:txPr>
              <a:bodyPr wrap="none"/>
              <a:lstStyle/>
              <a:p>
                <a:pPr>
                  <a:defRPr b="0" sz="1000" spc="-1" strike="noStrike">
                    <a:latin typeface="Arial"/>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Calcs!$C$6:$C$65</c:f>
              <c:numCache>
                <c:formatCode>General</c:formatCode>
                <c:ptCount val="6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numCache>
            </c:numRef>
          </c:xVal>
          <c:yVal>
            <c:numRef>
              <c:f>Calcs!$I$6:$I$65</c:f>
              <c:numCache>
                <c:formatCode>General</c:formatCode>
                <c:ptCount val="60"/>
                <c:pt idx="0">
                  <c:v>610</c:v>
                </c:pt>
                <c:pt idx="1">
                  <c:v>610</c:v>
                </c:pt>
                <c:pt idx="2">
                  <c:v>610</c:v>
                </c:pt>
                <c:pt idx="3">
                  <c:v>610</c:v>
                </c:pt>
                <c:pt idx="4">
                  <c:v>610</c:v>
                </c:pt>
                <c:pt idx="5">
                  <c:v>610</c:v>
                </c:pt>
                <c:pt idx="6">
                  <c:v>610</c:v>
                </c:pt>
                <c:pt idx="7">
                  <c:v>610</c:v>
                </c:pt>
                <c:pt idx="8">
                  <c:v>610</c:v>
                </c:pt>
                <c:pt idx="9">
                  <c:v>610</c:v>
                </c:pt>
                <c:pt idx="10">
                  <c:v>30</c:v>
                </c:pt>
                <c:pt idx="11">
                  <c:v>0</c:v>
                </c:pt>
                <c:pt idx="12">
                  <c:v>0</c:v>
                </c:pt>
                <c:pt idx="13">
                  <c:v>0</c:v>
                </c:pt>
                <c:pt idx="14">
                  <c:v>590</c:v>
                </c:pt>
                <c:pt idx="15">
                  <c:v>610</c:v>
                </c:pt>
                <c:pt idx="16">
                  <c:v>620</c:v>
                </c:pt>
                <c:pt idx="17">
                  <c:v>630</c:v>
                </c:pt>
                <c:pt idx="18">
                  <c:v>630</c:v>
                </c:pt>
                <c:pt idx="19">
                  <c:v>630</c:v>
                </c:pt>
                <c:pt idx="20">
                  <c:v>630</c:v>
                </c:pt>
                <c:pt idx="21">
                  <c:v>620</c:v>
                </c:pt>
                <c:pt idx="22">
                  <c:v>610</c:v>
                </c:pt>
                <c:pt idx="23">
                  <c:v>610</c:v>
                </c:pt>
                <c:pt idx="24">
                  <c:v>610</c:v>
                </c:pt>
                <c:pt idx="25">
                  <c:v>610</c:v>
                </c:pt>
                <c:pt idx="26">
                  <c:v>610</c:v>
                </c:pt>
                <c:pt idx="27">
                  <c:v>610</c:v>
                </c:pt>
                <c:pt idx="28">
                  <c:v>600</c:v>
                </c:pt>
                <c:pt idx="29">
                  <c:v>610</c:v>
                </c:pt>
                <c:pt idx="30">
                  <c:v>610</c:v>
                </c:pt>
                <c:pt idx="31">
                  <c:v>610</c:v>
                </c:pt>
                <c:pt idx="32">
                  <c:v>610</c:v>
                </c:pt>
                <c:pt idx="33">
                  <c:v>610</c:v>
                </c:pt>
                <c:pt idx="34">
                  <c:v>610</c:v>
                </c:pt>
                <c:pt idx="35">
                  <c:v>610</c:v>
                </c:pt>
                <c:pt idx="36">
                  <c:v>600</c:v>
                </c:pt>
                <c:pt idx="37">
                  <c:v>600</c:v>
                </c:pt>
                <c:pt idx="38">
                  <c:v>610</c:v>
                </c:pt>
                <c:pt idx="39">
                  <c:v>610</c:v>
                </c:pt>
                <c:pt idx="40">
                  <c:v>610</c:v>
                </c:pt>
                <c:pt idx="41">
                  <c:v>610</c:v>
                </c:pt>
                <c:pt idx="42">
                  <c:v>610</c:v>
                </c:pt>
                <c:pt idx="43">
                  <c:v>610</c:v>
                </c:pt>
                <c:pt idx="44">
                  <c:v>610</c:v>
                </c:pt>
                <c:pt idx="45">
                  <c:v>610</c:v>
                </c:pt>
                <c:pt idx="46">
                  <c:v>610</c:v>
                </c:pt>
                <c:pt idx="47">
                  <c:v>610</c:v>
                </c:pt>
                <c:pt idx="48">
                  <c:v>610</c:v>
                </c:pt>
                <c:pt idx="49">
                  <c:v>610</c:v>
                </c:pt>
                <c:pt idx="50">
                  <c:v>610</c:v>
                </c:pt>
                <c:pt idx="51">
                  <c:v>610</c:v>
                </c:pt>
                <c:pt idx="52">
                  <c:v>610</c:v>
                </c:pt>
                <c:pt idx="53">
                  <c:v>480</c:v>
                </c:pt>
                <c:pt idx="54">
                  <c:v>0</c:v>
                </c:pt>
                <c:pt idx="55">
                  <c:v>0</c:v>
                </c:pt>
                <c:pt idx="56">
                  <c:v>0</c:v>
                </c:pt>
                <c:pt idx="57">
                  <c:v>370</c:v>
                </c:pt>
                <c:pt idx="58">
                  <c:v>550</c:v>
                </c:pt>
                <c:pt idx="59">
                  <c:v>550</c:v>
                </c:pt>
              </c:numCache>
            </c:numRef>
          </c:yVal>
          <c:smooth val="0"/>
        </c:ser>
        <c:axId val="47932165"/>
        <c:axId val="21972687"/>
      </c:scatterChart>
      <c:valAx>
        <c:axId val="70399286"/>
        <c:scaling>
          <c:orientation val="minMax"/>
        </c:scaling>
        <c:delete val="0"/>
        <c:axPos val="b"/>
        <c:numFmt formatCode="General" sourceLinked="1"/>
        <c:majorTickMark val="out"/>
        <c:minorTickMark val="none"/>
        <c:tickLblPos val="nextTo"/>
        <c:spPr>
          <a:ln w="0">
            <a:solidFill>
              <a:srgbClr val="b3b3b3"/>
            </a:solidFill>
          </a:ln>
        </c:spPr>
        <c:txPr>
          <a:bodyPr/>
          <a:lstStyle/>
          <a:p>
            <a:pPr>
              <a:defRPr b="0" sz="1000" spc="-1" strike="noStrike">
                <a:latin typeface="Arial"/>
              </a:defRPr>
            </a:pPr>
          </a:p>
        </c:txPr>
        <c:crossAx val="64920589"/>
        <c:crossesAt val="0"/>
        <c:crossBetween val="between"/>
      </c:valAx>
      <c:valAx>
        <c:axId val="64920589"/>
        <c:scaling>
          <c:orientation val="minMax"/>
        </c:scaling>
        <c:delete val="0"/>
        <c:axPos val="l"/>
        <c:majorGridlines>
          <c:spPr>
            <a:ln w="0">
              <a:solidFill>
                <a:srgbClr val="b3b3b3"/>
              </a:solidFill>
            </a:ln>
          </c:spPr>
        </c:majorGridlines>
        <c:numFmt formatCode="General" sourceLinked="1"/>
        <c:majorTickMark val="out"/>
        <c:minorTickMark val="none"/>
        <c:tickLblPos val="nextTo"/>
        <c:spPr>
          <a:ln w="0">
            <a:solidFill>
              <a:srgbClr val="b3b3b3"/>
            </a:solidFill>
          </a:ln>
        </c:spPr>
        <c:txPr>
          <a:bodyPr/>
          <a:lstStyle/>
          <a:p>
            <a:pPr>
              <a:defRPr b="0" sz="1000" spc="-1" strike="noStrike">
                <a:latin typeface="Arial"/>
              </a:defRPr>
            </a:pPr>
          </a:p>
        </c:txPr>
        <c:crossAx val="70399286"/>
        <c:crosses val="autoZero"/>
        <c:crossBetween val="between"/>
      </c:valAx>
      <c:valAx>
        <c:axId val="47932165"/>
        <c:scaling>
          <c:orientation val="minMax"/>
        </c:scaling>
        <c:delete val="1"/>
        <c:axPos val="t"/>
        <c:numFmt formatCode="General" sourceLinked="1"/>
        <c:majorTickMark val="out"/>
        <c:minorTickMark val="none"/>
        <c:tickLblPos val="nextTo"/>
        <c:spPr>
          <a:ln w="0">
            <a:solidFill>
              <a:srgbClr val="b3b3b3"/>
            </a:solidFill>
          </a:ln>
        </c:spPr>
        <c:txPr>
          <a:bodyPr/>
          <a:lstStyle/>
          <a:p>
            <a:pPr>
              <a:defRPr b="0" sz="1000" spc="-1" strike="noStrike">
                <a:latin typeface="Arial"/>
              </a:defRPr>
            </a:pPr>
          </a:p>
        </c:txPr>
        <c:crossAx val="21972687"/>
        <c:crossBetween val="between"/>
      </c:valAx>
      <c:valAx>
        <c:axId val="21972687"/>
        <c:scaling>
          <c:orientation val="minMax"/>
        </c:scaling>
        <c:delete val="0"/>
        <c:axPos val="r"/>
        <c:numFmt formatCode="General" sourceLinked="1"/>
        <c:majorTickMark val="out"/>
        <c:minorTickMark val="none"/>
        <c:tickLblPos val="nextTo"/>
        <c:spPr>
          <a:ln w="0">
            <a:solidFill>
              <a:srgbClr val="b3b3b3"/>
            </a:solidFill>
          </a:ln>
        </c:spPr>
        <c:txPr>
          <a:bodyPr/>
          <a:lstStyle/>
          <a:p>
            <a:pPr>
              <a:defRPr b="0" sz="1000" spc="-1" strike="noStrike">
                <a:latin typeface="Arial"/>
              </a:defRPr>
            </a:pPr>
          </a:p>
        </c:txPr>
        <c:crossAx val="47932165"/>
        <c:crosses val="max"/>
        <c:crossBetween val="between"/>
      </c:valAx>
      <c:spPr>
        <a:noFill/>
        <a:ln w="0">
          <a:solidFill>
            <a:srgbClr val="b3b3b3"/>
          </a:solidFill>
        </a:ln>
      </c:spPr>
    </c:plotArea>
    <c:legend>
      <c:legendPos val="r"/>
      <c:overlay val="0"/>
      <c:spPr>
        <a:noFill/>
        <a:ln w="0">
          <a:noFill/>
        </a:ln>
      </c:spPr>
      <c:txPr>
        <a:bodyPr/>
        <a:lstStyle/>
        <a:p>
          <a:pPr>
            <a:defRPr b="0" sz="1000" spc="-1" strike="noStrike">
              <a:latin typeface="Arial"/>
            </a:defRPr>
          </a:pPr>
        </a:p>
      </c:txPr>
    </c:legend>
    <c:plotVisOnly val="1"/>
    <c:dispBlanksAs val="span"/>
  </c:chart>
  <c:spPr>
    <a:solidFill>
      <a:srgbClr val="ffffff"/>
    </a:solidFill>
    <a:ln w="0">
      <a:noFill/>
    </a:ln>
  </c:spPr>
</c:chartSpace>
</file>

<file path=xl/drawings/_rels/drawing1.xml.rels><?xml version="1.0" encoding="UTF-8"?>
<Relationships xmlns="http://schemas.openxmlformats.org/package/2006/relationships"><Relationship Id="rId1" Type="http://schemas.openxmlformats.org/officeDocument/2006/relationships/chart" Target="../charts/chart88.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26</xdr:col>
      <xdr:colOff>69480</xdr:colOff>
      <xdr:row>15</xdr:row>
      <xdr:rowOff>68040</xdr:rowOff>
    </xdr:from>
    <xdr:to>
      <xdr:col>35</xdr:col>
      <xdr:colOff>79560</xdr:colOff>
      <xdr:row>35</xdr:row>
      <xdr:rowOff>56520</xdr:rowOff>
    </xdr:to>
    <xdr:graphicFrame>
      <xdr:nvGraphicFramePr>
        <xdr:cNvPr id="0" name=""/>
        <xdr:cNvGraphicFramePr/>
      </xdr:nvGraphicFramePr>
      <xdr:xfrm>
        <a:off x="15483960" y="2506320"/>
        <a:ext cx="5759640" cy="32396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15</xdr:col>
      <xdr:colOff>20520</xdr:colOff>
      <xdr:row>63</xdr:row>
      <xdr:rowOff>360</xdr:rowOff>
    </xdr:from>
    <xdr:to>
      <xdr:col>16</xdr:col>
      <xdr:colOff>714600</xdr:colOff>
      <xdr:row>70</xdr:row>
      <xdr:rowOff>52200</xdr:rowOff>
    </xdr:to>
    <xdr:sp>
      <xdr:nvSpPr>
        <xdr:cNvPr id="1" name="CustomShape 1"/>
        <xdr:cNvSpPr/>
      </xdr:nvSpPr>
      <xdr:spPr>
        <a:xfrm>
          <a:off x="9079560" y="10241640"/>
          <a:ext cx="1327680" cy="1189800"/>
        </a:xfrm>
        <a:custGeom>
          <a:avLst/>
          <a:gdLst/>
          <a:ahLst/>
          <a:rect l="l" t="t" r="r" b="b"/>
          <a:pathLst>
            <a:path w="21600" h="21600">
              <a:moveTo>
                <a:pt x="0" y="0"/>
              </a:moveTo>
              <a:lnTo>
                <a:pt x="21600" y="0"/>
              </a:lnTo>
              <a:lnTo>
                <a:pt x="21600" y="21600"/>
              </a:lnTo>
              <a:lnTo>
                <a:pt x="0" y="21600"/>
              </a:lnTo>
              <a:lnTo>
                <a:pt x="0" y="0"/>
              </a:lnTo>
              <a:close/>
            </a:path>
          </a:pathLst>
        </a:custGeom>
        <a:solidFill>
          <a:srgbClr val="ffffff"/>
        </a:solidFill>
        <a:ln cap="sq" w="25560">
          <a:solidFill>
            <a:srgbClr val="000000"/>
          </a:solidFill>
          <a:miter/>
        </a:ln>
      </xdr:spPr>
      <xdr:style>
        <a:lnRef idx="0"/>
        <a:fillRef idx="0"/>
        <a:effectRef idx="0"/>
        <a:fontRef idx="minor"/>
      </xdr:style>
      <xdr:txBody>
        <a:bodyPr lIns="20160" rIns="20160" tIns="20160" bIns="20160" anchor="t">
          <a:noAutofit/>
        </a:bodyPr>
        <a:p>
          <a:pPr>
            <a:lnSpc>
              <a:spcPct val="100000"/>
            </a:lnSpc>
          </a:pPr>
          <a:r>
            <a:rPr b="0" lang="en-GB" sz="1000" spc="-1" strike="noStrike">
              <a:latin typeface="Arial"/>
            </a:rPr>
            <a:t>These are the Midea</a:t>
          </a:r>
          <a:endParaRPr b="0" lang="en-GB" sz="1000" spc="-1" strike="noStrike">
            <a:latin typeface="Times New Roman"/>
          </a:endParaRPr>
        </a:p>
        <a:p>
          <a:pPr>
            <a:lnSpc>
              <a:spcPct val="100000"/>
            </a:lnSpc>
          </a:pPr>
          <a:r>
            <a:rPr b="0" lang="en-GB" sz="1000" spc="-1" strike="noStrike">
              <a:latin typeface="Arial"/>
            </a:rPr>
            <a:t>rounded 'running totals', end of hour minus start of hour provides a sanity check on the calculated values </a:t>
          </a:r>
          <a:endParaRPr b="0" lang="en-GB" sz="1000" spc="-1" strike="noStrike">
            <a:latin typeface="Times New Roman"/>
          </a:endParaRPr>
        </a:p>
      </xdr:txBody>
    </xdr:sp>
    <xdr:clientData/>
  </xdr:twoCellAnchor>
  <xdr:twoCellAnchor editAs="oneCell">
    <xdr:from>
      <xdr:col>4</xdr:col>
      <xdr:colOff>10080</xdr:colOff>
      <xdr:row>63</xdr:row>
      <xdr:rowOff>9720</xdr:rowOff>
    </xdr:from>
    <xdr:to>
      <xdr:col>13</xdr:col>
      <xdr:colOff>503280</xdr:colOff>
      <xdr:row>64</xdr:row>
      <xdr:rowOff>65520</xdr:rowOff>
    </xdr:to>
    <xdr:sp>
      <xdr:nvSpPr>
        <xdr:cNvPr id="2" name="CustomShape 1"/>
        <xdr:cNvSpPr/>
      </xdr:nvSpPr>
      <xdr:spPr>
        <a:xfrm>
          <a:off x="3358440" y="10251000"/>
          <a:ext cx="5268960" cy="218520"/>
        </a:xfrm>
        <a:custGeom>
          <a:avLst/>
          <a:gdLst/>
          <a:ahLst/>
          <a:rect l="l" t="t" r="r" b="b"/>
          <a:pathLst>
            <a:path w="21600" h="21600">
              <a:moveTo>
                <a:pt x="0" y="0"/>
              </a:moveTo>
              <a:lnTo>
                <a:pt x="21600" y="0"/>
              </a:lnTo>
              <a:lnTo>
                <a:pt x="21600" y="21600"/>
              </a:lnTo>
              <a:lnTo>
                <a:pt x="0" y="21600"/>
              </a:lnTo>
              <a:lnTo>
                <a:pt x="0" y="0"/>
              </a:lnTo>
              <a:close/>
            </a:path>
          </a:pathLst>
        </a:custGeom>
        <a:solidFill>
          <a:srgbClr val="ffffff"/>
        </a:solidFill>
        <a:ln cap="sq" w="25560">
          <a:solidFill>
            <a:srgbClr val="000000"/>
          </a:solidFill>
          <a:miter/>
        </a:ln>
      </xdr:spPr>
      <xdr:style>
        <a:lnRef idx="0"/>
        <a:fillRef idx="0"/>
        <a:effectRef idx="0"/>
        <a:fontRef idx="minor"/>
      </xdr:style>
      <xdr:txBody>
        <a:bodyPr lIns="20160" rIns="20160" tIns="20160" bIns="20160" anchor="t">
          <a:noAutofit/>
        </a:bodyPr>
        <a:p>
          <a:pPr algn="ctr">
            <a:lnSpc>
              <a:spcPct val="100000"/>
            </a:lnSpc>
          </a:pPr>
          <a:r>
            <a:rPr b="0" lang="en-GB" sz="1000" spc="-1" strike="noStrike">
              <a:latin typeface="Arial"/>
            </a:rPr>
            <a:t>Mean values for the hour for variables shown</a:t>
          </a:r>
          <a:endParaRPr b="0" lang="en-GB" sz="1000" spc="-1" strike="noStrike">
            <a:latin typeface="Times New Roman"/>
          </a:endParaRPr>
        </a:p>
      </xdr:txBody>
    </xdr:sp>
    <xdr:clientData/>
  </xdr:twoCellAnchor>
  <xdr:twoCellAnchor editAs="oneCell">
    <xdr:from>
      <xdr:col>21</xdr:col>
      <xdr:colOff>20160</xdr:colOff>
      <xdr:row>63</xdr:row>
      <xdr:rowOff>360</xdr:rowOff>
    </xdr:from>
    <xdr:to>
      <xdr:col>23</xdr:col>
      <xdr:colOff>705240</xdr:colOff>
      <xdr:row>83</xdr:row>
      <xdr:rowOff>139680</xdr:rowOff>
    </xdr:to>
    <xdr:sp>
      <xdr:nvSpPr>
        <xdr:cNvPr id="3" name="CustomShape 1"/>
        <xdr:cNvSpPr/>
      </xdr:nvSpPr>
      <xdr:spPr>
        <a:xfrm>
          <a:off x="12819240" y="10241640"/>
          <a:ext cx="2002680" cy="3390480"/>
        </a:xfrm>
        <a:custGeom>
          <a:avLst/>
          <a:gdLst/>
          <a:ahLst/>
          <a:rect l="l" t="t" r="r" b="b"/>
          <a:pathLst>
            <a:path w="21600" h="21600">
              <a:moveTo>
                <a:pt x="0" y="0"/>
              </a:moveTo>
              <a:lnTo>
                <a:pt x="21600" y="0"/>
              </a:lnTo>
              <a:lnTo>
                <a:pt x="21600" y="21600"/>
              </a:lnTo>
              <a:lnTo>
                <a:pt x="0" y="21600"/>
              </a:lnTo>
              <a:lnTo>
                <a:pt x="0" y="0"/>
              </a:lnTo>
              <a:close/>
            </a:path>
          </a:pathLst>
        </a:custGeom>
        <a:solidFill>
          <a:srgbClr val="ffffff"/>
        </a:solidFill>
        <a:ln cap="sq" w="25560">
          <a:solidFill>
            <a:srgbClr val="000000"/>
          </a:solidFill>
          <a:miter/>
        </a:ln>
      </xdr:spPr>
      <xdr:style>
        <a:lnRef idx="0"/>
        <a:fillRef idx="0"/>
        <a:effectRef idx="0"/>
        <a:fontRef idx="minor"/>
      </xdr:style>
      <xdr:txBody>
        <a:bodyPr lIns="20160" rIns="20160" tIns="20160" bIns="20160" anchor="t">
          <a:noAutofit/>
        </a:bodyPr>
        <a:p>
          <a:pPr>
            <a:lnSpc>
              <a:spcPct val="100000"/>
            </a:lnSpc>
          </a:pPr>
          <a:r>
            <a:rPr b="0" lang="en-GB" sz="1000" spc="-1" strike="noStrike">
              <a:latin typeface="Arial"/>
            </a:rPr>
            <a:t>The calculated values in row 62</a:t>
          </a:r>
          <a:endParaRPr b="0" lang="en-GB" sz="1000" spc="-1" strike="noStrike">
            <a:latin typeface="Times New Roman"/>
          </a:endParaRPr>
        </a:p>
        <a:p>
          <a:pPr>
            <a:lnSpc>
              <a:spcPct val="100000"/>
            </a:lnSpc>
          </a:pPr>
          <a:r>
            <a:rPr b="0" lang="en-GB" sz="1000" spc="-1" strike="noStrike">
              <a:latin typeface="Arial"/>
            </a:rPr>
            <a:t>are the values that apear in the </a:t>
          </a:r>
          <a:endParaRPr b="0" lang="en-GB" sz="1000" spc="-1" strike="noStrike">
            <a:latin typeface="Times New Roman"/>
          </a:endParaRPr>
        </a:p>
        <a:p>
          <a:pPr>
            <a:lnSpc>
              <a:spcPct val="100000"/>
            </a:lnSpc>
          </a:pPr>
          <a:r>
            <a:rPr b="0" lang="en-GB" sz="1000" spc="-1" strike="noStrike">
              <a:latin typeface="Arial"/>
            </a:rPr>
            <a:t>hour data file (calculated by a </a:t>
          </a:r>
          <a:endParaRPr b="0" lang="en-GB" sz="1000" spc="-1" strike="noStrike">
            <a:latin typeface="Times New Roman"/>
          </a:endParaRPr>
        </a:p>
        <a:p>
          <a:pPr>
            <a:lnSpc>
              <a:spcPct val="100000"/>
            </a:lnSpc>
          </a:pPr>
          <a:r>
            <a:rPr b="0" lang="en-GB" sz="1000" spc="-1" strike="noStrike">
              <a:latin typeface="Arial"/>
            </a:rPr>
            <a:t>python script). The other minute </a:t>
          </a:r>
          <a:endParaRPr b="0" lang="en-GB" sz="1000" spc="-1" strike="noStrike">
            <a:latin typeface="Times New Roman"/>
          </a:endParaRPr>
        </a:p>
        <a:p>
          <a:pPr>
            <a:lnSpc>
              <a:spcPct val="100000"/>
            </a:lnSpc>
          </a:pPr>
          <a:r>
            <a:rPr b="0" lang="en-GB" sz="1000" spc="-1" strike="noStrike">
              <a:latin typeface="Arial"/>
            </a:rPr>
            <a:t>rows are the minute values, </a:t>
          </a:r>
          <a:endParaRPr b="0" lang="en-GB" sz="1000" spc="-1" strike="noStrike">
            <a:latin typeface="Times New Roman"/>
          </a:endParaRPr>
        </a:p>
        <a:p>
          <a:pPr>
            <a:lnSpc>
              <a:spcPct val="100000"/>
            </a:lnSpc>
          </a:pPr>
          <a:r>
            <a:rPr b="0" lang="en-GB" sz="1000" spc="-1" strike="noStrike">
              <a:latin typeface="Arial"/>
            </a:rPr>
            <a:t>normally bever seen but added here for interest's sake. Sums aren't identical to calculated value due to rounding errors. Note how during defrosts the energy out goes negative, relecting the fact energy is flowing the 'wrong way'. Also note that strictly speaking these values are kW (power) for each minute but when summed over the hour they become energy (kWh), 4.48kW for one hour is 4.48kWh etc   </a:t>
          </a:r>
          <a:endParaRPr b="0" lang="en-GB" sz="1000" spc="-1" strike="noStrike">
            <a:latin typeface="Times New Roman"/>
          </a:endParaRPr>
        </a:p>
      </xdr:txBody>
    </xdr:sp>
    <xdr:clientData/>
  </xdr:twoCellAnchor>
  <xdr:twoCellAnchor editAs="oneCell">
    <xdr:from>
      <xdr:col>25</xdr:col>
      <xdr:colOff>30240</xdr:colOff>
      <xdr:row>63</xdr:row>
      <xdr:rowOff>360</xdr:rowOff>
    </xdr:from>
    <xdr:to>
      <xdr:col>25</xdr:col>
      <xdr:colOff>628560</xdr:colOff>
      <xdr:row>66</xdr:row>
      <xdr:rowOff>35640</xdr:rowOff>
    </xdr:to>
    <xdr:sp>
      <xdr:nvSpPr>
        <xdr:cNvPr id="4" name="CustomShape 1"/>
        <xdr:cNvSpPr/>
      </xdr:nvSpPr>
      <xdr:spPr>
        <a:xfrm>
          <a:off x="15500160" y="10241640"/>
          <a:ext cx="598320" cy="523080"/>
        </a:xfrm>
        <a:custGeom>
          <a:avLst/>
          <a:gdLst/>
          <a:ahLst/>
          <a:rect l="l" t="t" r="r" b="b"/>
          <a:pathLst>
            <a:path w="21600" h="21600">
              <a:moveTo>
                <a:pt x="0" y="0"/>
              </a:moveTo>
              <a:lnTo>
                <a:pt x="21600" y="0"/>
              </a:lnTo>
              <a:lnTo>
                <a:pt x="21600" y="21600"/>
              </a:lnTo>
              <a:lnTo>
                <a:pt x="0" y="21600"/>
              </a:lnTo>
              <a:lnTo>
                <a:pt x="0" y="0"/>
              </a:lnTo>
              <a:close/>
            </a:path>
          </a:pathLst>
        </a:custGeom>
        <a:solidFill>
          <a:srgbClr val="ffffff"/>
        </a:solidFill>
        <a:ln cap="sq" w="25560">
          <a:solidFill>
            <a:srgbClr val="000000"/>
          </a:solidFill>
          <a:miter/>
        </a:ln>
      </xdr:spPr>
      <xdr:style>
        <a:lnRef idx="0"/>
        <a:fillRef idx="0"/>
        <a:effectRef idx="0"/>
        <a:fontRef idx="minor"/>
      </xdr:style>
      <xdr:txBody>
        <a:bodyPr lIns="20160" rIns="20160" tIns="20160" bIns="20160" anchor="t">
          <a:noAutofit/>
        </a:bodyPr>
        <a:p>
          <a:pPr>
            <a:lnSpc>
              <a:spcPct val="100000"/>
            </a:lnSpc>
          </a:pPr>
          <a:r>
            <a:rPr b="0" lang="en-GB" sz="1000" spc="-1" strike="noStrike">
              <a:latin typeface="Arial"/>
            </a:rPr>
            <a:t>60m </a:t>
          </a:r>
          <a:endParaRPr b="0" lang="en-GB" sz="1000" spc="-1" strike="noStrike">
            <a:latin typeface="Times New Roman"/>
          </a:endParaRPr>
        </a:p>
        <a:p>
          <a:pPr>
            <a:lnSpc>
              <a:spcPct val="100000"/>
            </a:lnSpc>
          </a:pPr>
          <a:r>
            <a:rPr b="0" lang="en-GB" sz="1000" spc="-1" strike="noStrike">
              <a:latin typeface="Arial"/>
            </a:rPr>
            <a:t>trailing</a:t>
          </a:r>
          <a:endParaRPr b="0" lang="en-GB" sz="1000" spc="-1" strike="noStrike">
            <a:latin typeface="Times New Roman"/>
          </a:endParaRPr>
        </a:p>
        <a:p>
          <a:pPr>
            <a:lnSpc>
              <a:spcPct val="100000"/>
            </a:lnSpc>
          </a:pPr>
          <a:r>
            <a:rPr b="0" lang="en-GB" sz="1000" spc="-1" strike="noStrike">
              <a:latin typeface="Arial"/>
            </a:rPr>
            <a:t>COP</a:t>
          </a:r>
          <a:endParaRPr b="0" lang="en-GB" sz="1000" spc="-1" strike="noStrike">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1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P12" activeCellId="0" sqref="P12"/>
    </sheetView>
  </sheetViews>
  <sheetFormatPr defaultColWidth="9.06640625" defaultRowHeight="12.8" zeroHeight="false" outlineLevelRow="0" outlineLevelCol="0"/>
  <cols>
    <col collapsed="false" customWidth="true" hidden="false" outlineLevel="0" max="1" min="1" style="0" width="18.54"/>
    <col collapsed="false" customWidth="true" hidden="false" outlineLevel="0" max="3" min="2" style="0" width="4.3"/>
    <col collapsed="false" customWidth="true" hidden="false" outlineLevel="0" max="4" min="4" style="0" width="5.13"/>
    <col collapsed="false" customWidth="true" hidden="false" outlineLevel="0" max="5" min="5" style="0" width="4.84"/>
    <col collapsed="false" customWidth="true" hidden="false" outlineLevel="0" max="6" min="6" style="0" width="7.55"/>
    <col collapsed="false" customWidth="true" hidden="false" outlineLevel="0" max="7" min="7" style="0" width="10.27"/>
    <col collapsed="false" customWidth="true" hidden="false" outlineLevel="0" max="8" min="8" style="0" width="7.27"/>
  </cols>
  <sheetData>
    <row r="1" customFormat="false" ht="12.8" hidden="false" customHeight="false" outlineLevel="0" collapsed="false">
      <c r="M1" s="1" t="s">
        <v>0</v>
      </c>
      <c r="N1" s="0" t="n">
        <v>4.2</v>
      </c>
      <c r="O1" s="0" t="s">
        <v>1</v>
      </c>
    </row>
    <row r="2" customFormat="false" ht="12.8" hidden="false" customHeight="false" outlineLevel="0" collapsed="false">
      <c r="M2" s="1"/>
    </row>
    <row r="3" customFormat="false" ht="12.8" hidden="false" customHeight="false" outlineLevel="0" collapsed="false">
      <c r="C3" s="1" t="s">
        <v>2</v>
      </c>
      <c r="D3" s="0" t="n">
        <f aca="false">AVERAGE(D4:E4)</f>
        <v>52.95</v>
      </c>
      <c r="M3" s="1" t="s">
        <v>3</v>
      </c>
      <c r="N3" s="0" t="n">
        <f aca="false">J4</f>
        <v>8.41866666666667</v>
      </c>
      <c r="O3" s="0" t="s">
        <v>4</v>
      </c>
    </row>
    <row r="4" customFormat="false" ht="12.8" hidden="false" customHeight="false" outlineLevel="0" collapsed="false">
      <c r="C4" s="1" t="s">
        <v>5</v>
      </c>
      <c r="D4" s="0" t="n">
        <f aca="false">AVERAGE(D8:D17)</f>
        <v>49.1</v>
      </c>
      <c r="E4" s="0" t="n">
        <f aca="false">AVERAGE(E8:E17)</f>
        <v>56.8</v>
      </c>
      <c r="F4" s="0" t="n">
        <f aca="false">AVERAGE(F8:F17)</f>
        <v>-4</v>
      </c>
      <c r="G4" s="0" t="n">
        <f aca="false">AVERAGE(G8:G17)</f>
        <v>25</v>
      </c>
      <c r="J4" s="0" t="n">
        <f aca="false">AVERAGE(J8:J17)</f>
        <v>8.41866666666667</v>
      </c>
      <c r="M4" s="1" t="s">
        <v>6</v>
      </c>
      <c r="N4" s="0" t="n">
        <f aca="false">D3</f>
        <v>52.95</v>
      </c>
      <c r="O4" s="0" t="s">
        <v>7</v>
      </c>
    </row>
    <row r="5" customFormat="false" ht="12.8" hidden="false" customHeight="false" outlineLevel="0" collapsed="false">
      <c r="M5" s="1" t="s">
        <v>8</v>
      </c>
      <c r="N5" s="0" t="n">
        <f aca="false">G4</f>
        <v>25</v>
      </c>
      <c r="O5" s="0" t="s">
        <v>7</v>
      </c>
    </row>
    <row r="6" customFormat="false" ht="12.8" hidden="false" customHeight="false" outlineLevel="0" collapsed="false">
      <c r="D6" s="0" t="s">
        <v>7</v>
      </c>
      <c r="E6" s="0" t="s">
        <v>7</v>
      </c>
      <c r="F6" s="0" t="s">
        <v>7</v>
      </c>
      <c r="G6" s="0" t="s">
        <v>7</v>
      </c>
      <c r="H6" s="0" t="s">
        <v>9</v>
      </c>
      <c r="I6" s="0" t="s">
        <v>10</v>
      </c>
      <c r="J6" s="0" t="s">
        <v>11</v>
      </c>
      <c r="M6" s="1" t="s">
        <v>12</v>
      </c>
      <c r="N6" s="0" t="n">
        <f aca="false">N4-N5</f>
        <v>27.95</v>
      </c>
      <c r="O6" s="0" t="s">
        <v>7</v>
      </c>
    </row>
    <row r="7" customFormat="false" ht="12.8" hidden="false" customHeight="false" outlineLevel="0" collapsed="false">
      <c r="A7" s="0" t="s">
        <v>13</v>
      </c>
      <c r="D7" s="0" t="s">
        <v>14</v>
      </c>
      <c r="E7" s="0" t="s">
        <v>15</v>
      </c>
      <c r="F7" s="0" t="s">
        <v>16</v>
      </c>
      <c r="G7" s="0" t="s">
        <v>17</v>
      </c>
      <c r="H7" s="0" t="s">
        <v>18</v>
      </c>
      <c r="J7" s="0" t="s">
        <v>4</v>
      </c>
    </row>
    <row r="8" customFormat="false" ht="12.8" hidden="false" customHeight="false" outlineLevel="0" collapsed="false">
      <c r="A8" s="0" t="s">
        <v>19</v>
      </c>
      <c r="C8" s="0" t="n">
        <v>0</v>
      </c>
      <c r="D8" s="0" t="n">
        <v>50</v>
      </c>
      <c r="E8" s="0" t="n">
        <v>56</v>
      </c>
      <c r="F8" s="0" t="n">
        <v>-4</v>
      </c>
      <c r="G8" s="0" t="n">
        <v>25</v>
      </c>
      <c r="H8" s="0" t="n">
        <v>1.03</v>
      </c>
      <c r="I8" s="0" t="n">
        <f aca="false">H8*1000/3600</f>
        <v>0.286111111111111</v>
      </c>
      <c r="J8" s="0" t="n">
        <f aca="false">I8*$N$1*(E8-D8)</f>
        <v>7.21</v>
      </c>
      <c r="M8" s="0" t="s">
        <v>20</v>
      </c>
    </row>
    <row r="9" customFormat="false" ht="12.8" hidden="false" customHeight="false" outlineLevel="0" collapsed="false">
      <c r="A9" s="0" t="s">
        <v>21</v>
      </c>
      <c r="C9" s="0" t="n">
        <v>1</v>
      </c>
      <c r="D9" s="0" t="n">
        <v>49</v>
      </c>
      <c r="E9" s="0" t="n">
        <v>58</v>
      </c>
      <c r="F9" s="0" t="n">
        <v>-4</v>
      </c>
      <c r="G9" s="0" t="n">
        <v>25</v>
      </c>
      <c r="H9" s="0" t="n">
        <v>0.93</v>
      </c>
      <c r="I9" s="0" t="n">
        <f aca="false">H9*1000/3600</f>
        <v>0.258333333333333</v>
      </c>
      <c r="J9" s="0" t="n">
        <f aca="false">I9*$N$1*(E9-D9)</f>
        <v>9.765</v>
      </c>
      <c r="M9" s="0" t="s">
        <v>22</v>
      </c>
    </row>
    <row r="10" customFormat="false" ht="12.8" hidden="false" customHeight="false" outlineLevel="0" collapsed="false">
      <c r="A10" s="0" t="s">
        <v>23</v>
      </c>
      <c r="C10" s="0" t="n">
        <v>2</v>
      </c>
      <c r="D10" s="0" t="n">
        <v>49</v>
      </c>
      <c r="E10" s="0" t="n">
        <v>58</v>
      </c>
      <c r="F10" s="0" t="n">
        <v>-4</v>
      </c>
      <c r="G10" s="0" t="n">
        <v>25</v>
      </c>
      <c r="H10" s="0" t="n">
        <v>0.93</v>
      </c>
      <c r="I10" s="0" t="n">
        <f aca="false">H10*1000/3600</f>
        <v>0.258333333333333</v>
      </c>
      <c r="J10" s="0" t="n">
        <f aca="false">I10*$N$1*(E10-D10)</f>
        <v>9.765</v>
      </c>
    </row>
    <row r="11" customFormat="false" ht="12.8" hidden="false" customHeight="false" outlineLevel="0" collapsed="false">
      <c r="A11" s="0" t="s">
        <v>24</v>
      </c>
      <c r="C11" s="0" t="n">
        <v>3</v>
      </c>
      <c r="D11" s="0" t="n">
        <v>49</v>
      </c>
      <c r="E11" s="0" t="n">
        <v>56</v>
      </c>
      <c r="F11" s="0" t="n">
        <v>-4</v>
      </c>
      <c r="G11" s="0" t="n">
        <v>25</v>
      </c>
      <c r="H11" s="0" t="n">
        <v>0.95</v>
      </c>
      <c r="I11" s="0" t="n">
        <f aca="false">H11*1000/3600</f>
        <v>0.263888888888889</v>
      </c>
      <c r="J11" s="0" t="n">
        <f aca="false">I11*$N$1*(E11-D11)</f>
        <v>7.75833333333333</v>
      </c>
      <c r="M11" s="0" t="s">
        <v>25</v>
      </c>
      <c r="N11" s="0" t="n">
        <f aca="false">N3/(N4-N5)</f>
        <v>0.301204531902206</v>
      </c>
      <c r="O11" s="0" t="s">
        <v>26</v>
      </c>
      <c r="P11" s="0" t="s">
        <v>27</v>
      </c>
    </row>
    <row r="12" customFormat="false" ht="12.8" hidden="false" customHeight="false" outlineLevel="0" collapsed="false">
      <c r="A12" s="0" t="s">
        <v>28</v>
      </c>
      <c r="C12" s="0" t="n">
        <v>4</v>
      </c>
      <c r="D12" s="0" t="n">
        <v>49</v>
      </c>
      <c r="E12" s="0" t="n">
        <v>56</v>
      </c>
      <c r="F12" s="0" t="n">
        <v>-4</v>
      </c>
      <c r="G12" s="0" t="n">
        <v>25</v>
      </c>
      <c r="H12" s="0" t="n">
        <v>0.93</v>
      </c>
      <c r="I12" s="0" t="n">
        <f aca="false">H12*1000/3600</f>
        <v>0.258333333333333</v>
      </c>
      <c r="J12" s="0" t="n">
        <f aca="false">I12*$N$1*(E12-D12)</f>
        <v>7.595</v>
      </c>
    </row>
    <row r="13" customFormat="false" ht="12.8" hidden="false" customHeight="false" outlineLevel="0" collapsed="false">
      <c r="A13" s="0" t="s">
        <v>29</v>
      </c>
      <c r="C13" s="0" t="n">
        <v>5</v>
      </c>
      <c r="D13" s="0" t="n">
        <v>49</v>
      </c>
      <c r="E13" s="0" t="n">
        <v>57</v>
      </c>
      <c r="F13" s="0" t="n">
        <v>-4</v>
      </c>
      <c r="G13" s="0" t="n">
        <v>25</v>
      </c>
      <c r="H13" s="0" t="n">
        <v>0.89</v>
      </c>
      <c r="I13" s="0" t="n">
        <f aca="false">H13*1000/3600</f>
        <v>0.247222222222222</v>
      </c>
      <c r="J13" s="0" t="n">
        <f aca="false">I13*$N$1*(E13-D13)</f>
        <v>8.30666666666667</v>
      </c>
    </row>
    <row r="14" customFormat="false" ht="12.8" hidden="false" customHeight="false" outlineLevel="0" collapsed="false">
      <c r="A14" s="0" t="s">
        <v>30</v>
      </c>
      <c r="C14" s="0" t="n">
        <v>6</v>
      </c>
      <c r="D14" s="0" t="n">
        <v>49</v>
      </c>
      <c r="E14" s="0" t="n">
        <v>57</v>
      </c>
      <c r="F14" s="0" t="n">
        <v>-4</v>
      </c>
      <c r="G14" s="0" t="n">
        <v>25</v>
      </c>
      <c r="H14" s="0" t="n">
        <v>0.92</v>
      </c>
      <c r="I14" s="0" t="n">
        <f aca="false">H14*1000/3600</f>
        <v>0.255555555555556</v>
      </c>
      <c r="J14" s="0" t="n">
        <f aca="false">I14*$N$1*(E14-D14)</f>
        <v>8.58666666666667</v>
      </c>
    </row>
    <row r="15" customFormat="false" ht="12.8" hidden="false" customHeight="false" outlineLevel="0" collapsed="false">
      <c r="A15" s="0" t="s">
        <v>31</v>
      </c>
      <c r="C15" s="0" t="n">
        <v>7</v>
      </c>
      <c r="D15" s="0" t="n">
        <v>49</v>
      </c>
      <c r="E15" s="0" t="n">
        <v>56</v>
      </c>
      <c r="F15" s="0" t="n">
        <v>-4</v>
      </c>
      <c r="G15" s="0" t="n">
        <v>25</v>
      </c>
      <c r="H15" s="0" t="n">
        <v>0.95</v>
      </c>
      <c r="I15" s="0" t="n">
        <f aca="false">H15*1000/3600</f>
        <v>0.263888888888889</v>
      </c>
      <c r="J15" s="0" t="n">
        <f aca="false">I15*$N$1*(E15-D15)</f>
        <v>7.75833333333333</v>
      </c>
    </row>
    <row r="16" customFormat="false" ht="12.8" hidden="false" customHeight="false" outlineLevel="0" collapsed="false">
      <c r="A16" s="0" t="s">
        <v>32</v>
      </c>
      <c r="C16" s="0" t="n">
        <v>8</v>
      </c>
      <c r="D16" s="0" t="n">
        <v>49</v>
      </c>
      <c r="E16" s="0" t="n">
        <v>56</v>
      </c>
      <c r="F16" s="0" t="n">
        <v>-4</v>
      </c>
      <c r="G16" s="0" t="n">
        <v>25</v>
      </c>
      <c r="H16" s="0" t="n">
        <v>0.94</v>
      </c>
      <c r="I16" s="0" t="n">
        <f aca="false">H16*1000/3600</f>
        <v>0.261111111111111</v>
      </c>
      <c r="J16" s="0" t="n">
        <f aca="false">I16*$N$1*(E16-D16)</f>
        <v>7.67666666666667</v>
      </c>
    </row>
    <row r="17" customFormat="false" ht="12.8" hidden="false" customHeight="false" outlineLevel="0" collapsed="false">
      <c r="A17" s="0" t="s">
        <v>33</v>
      </c>
      <c r="C17" s="0" t="n">
        <v>9</v>
      </c>
      <c r="D17" s="0" t="n">
        <v>49</v>
      </c>
      <c r="E17" s="0" t="n">
        <v>58</v>
      </c>
      <c r="F17" s="0" t="n">
        <v>-4</v>
      </c>
      <c r="G17" s="0" t="n">
        <v>25</v>
      </c>
      <c r="H17" s="0" t="n">
        <v>0.93</v>
      </c>
      <c r="I17" s="0" t="n">
        <f aca="false">H17*1000/3600</f>
        <v>0.258333333333333</v>
      </c>
      <c r="J17" s="0" t="n">
        <f aca="false">I17*$N$1*(E17-D17)</f>
        <v>9.765</v>
      </c>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B65"/>
  <sheetViews>
    <sheetView showFormulas="false" showGridLines="true" showRowColHeaders="true" showZeros="true" rightToLeft="false" tabSelected="true" showOutlineSymbols="true" defaultGridColor="true" view="normal" topLeftCell="P1" colorId="64" zoomScale="100" zoomScaleNormal="100" zoomScalePageLayoutView="100" workbookViewId="0">
      <selection pane="topLeft" activeCell="AH15" activeCellId="0" sqref="AH15"/>
    </sheetView>
  </sheetViews>
  <sheetFormatPr defaultColWidth="9.06640625" defaultRowHeight="12.8" zeroHeight="false" outlineLevelRow="0" outlineLevelCol="0"/>
  <cols>
    <col collapsed="false" customWidth="true" hidden="false" outlineLevel="0" max="1" min="1" style="0" width="18.54"/>
    <col collapsed="false" customWidth="true" hidden="false" outlineLevel="0" max="2" min="2" style="0" width="5.13"/>
    <col collapsed="false" customWidth="true" hidden="false" outlineLevel="0" max="3" min="3" style="0" width="4.84"/>
    <col collapsed="false" customWidth="true" hidden="false" outlineLevel="0" max="4" min="4" style="0" width="5.13"/>
    <col collapsed="false" customWidth="true" hidden="false" outlineLevel="0" max="5" min="5" style="0" width="4.84"/>
    <col collapsed="false" customWidth="true" hidden="false" outlineLevel="0" max="6" min="6" style="0" width="7.55"/>
    <col collapsed="false" customWidth="true" hidden="false" outlineLevel="0" max="8" min="7" style="0" width="7.27"/>
    <col collapsed="false" customWidth="true" hidden="false" outlineLevel="0" max="9" min="9" style="0" width="3.98"/>
    <col collapsed="false" customWidth="true" hidden="false" outlineLevel="0" max="1024" min="1011" style="0" width="11.52"/>
  </cols>
  <sheetData>
    <row r="1" customFormat="false" ht="12.8" hidden="false" customHeight="false" outlineLevel="0" collapsed="false">
      <c r="P1" s="2" t="s">
        <v>34</v>
      </c>
      <c r="U1" s="0" t="s">
        <v>35</v>
      </c>
    </row>
    <row r="2" customFormat="false" ht="12.8" hidden="false" customHeight="false" outlineLevel="0" collapsed="false">
      <c r="K2" s="0" t="s">
        <v>36</v>
      </c>
      <c r="Z2" s="1" t="s">
        <v>37</v>
      </c>
      <c r="AA2" s="0" t="n">
        <v>333</v>
      </c>
      <c r="AB2" s="0" t="s">
        <v>38</v>
      </c>
    </row>
    <row r="3" customFormat="false" ht="12.8" hidden="false" customHeight="false" outlineLevel="0" collapsed="false">
      <c r="K3" s="0" t="s">
        <v>39</v>
      </c>
      <c r="M3" s="2" t="s">
        <v>40</v>
      </c>
    </row>
    <row r="4" customFormat="false" ht="12.8" hidden="false" customHeight="false" outlineLevel="0" collapsed="false">
      <c r="H4" s="0" t="s">
        <v>9</v>
      </c>
      <c r="J4" s="0" t="s">
        <v>7</v>
      </c>
      <c r="L4" s="0" t="s">
        <v>41</v>
      </c>
      <c r="M4" s="0" t="s">
        <v>39</v>
      </c>
      <c r="N4" s="0" t="s">
        <v>42</v>
      </c>
      <c r="T4" s="0" t="s">
        <v>43</v>
      </c>
      <c r="U4" s="0" t="s">
        <v>44</v>
      </c>
    </row>
    <row r="5" customFormat="false" ht="12.8" hidden="false" customHeight="false" outlineLevel="0" collapsed="false">
      <c r="A5" s="0" t="s">
        <v>13</v>
      </c>
      <c r="C5" s="0" t="s">
        <v>45</v>
      </c>
      <c r="D5" s="0" t="s">
        <v>14</v>
      </c>
      <c r="E5" s="0" t="s">
        <v>15</v>
      </c>
      <c r="F5" s="0" t="s">
        <v>16</v>
      </c>
      <c r="G5" s="0" t="s">
        <v>46</v>
      </c>
      <c r="H5" s="0" t="s">
        <v>18</v>
      </c>
      <c r="I5" s="0" t="s">
        <v>47</v>
      </c>
      <c r="J5" s="0" t="s">
        <v>48</v>
      </c>
      <c r="L5" s="0" t="s">
        <v>49</v>
      </c>
      <c r="M5" s="0" t="s">
        <v>50</v>
      </c>
      <c r="P5" s="0" t="s">
        <v>45</v>
      </c>
      <c r="Q5" s="0" t="s">
        <v>45</v>
      </c>
      <c r="R5" s="0" t="s">
        <v>51</v>
      </c>
      <c r="S5" s="0" t="s">
        <v>52</v>
      </c>
      <c r="T5" s="0" t="s">
        <v>53</v>
      </c>
      <c r="U5" s="0" t="s">
        <v>42</v>
      </c>
      <c r="Z5" s="0" t="s">
        <v>54</v>
      </c>
    </row>
    <row r="6" customFormat="false" ht="12.8" hidden="false" customHeight="false" outlineLevel="0" collapsed="false">
      <c r="A6" s="0" t="s">
        <v>19</v>
      </c>
      <c r="C6" s="0" t="n">
        <v>0</v>
      </c>
      <c r="D6" s="0" t="n">
        <v>50</v>
      </c>
      <c r="E6" s="0" t="n">
        <v>56</v>
      </c>
      <c r="F6" s="0" t="n">
        <v>-4</v>
      </c>
      <c r="G6" s="0" t="n">
        <v>25</v>
      </c>
      <c r="H6" s="0" t="n">
        <v>1.03</v>
      </c>
      <c r="I6" s="0" t="n">
        <v>610</v>
      </c>
      <c r="J6" s="0" t="n">
        <f aca="false">E6-D6</f>
        <v>6</v>
      </c>
      <c r="K6" s="0" t="n">
        <f aca="false">(E6-D6)*4.2*H6*1000/3600</f>
        <v>7.21</v>
      </c>
      <c r="L6" s="0" t="n">
        <f aca="false">H6*1000/60</f>
        <v>17.1666666666667</v>
      </c>
      <c r="M6" s="0" t="n">
        <f aca="false">(AVERAGE(D6:E6)-25)*Base!$N$11</f>
        <v>8.43372689326178</v>
      </c>
      <c r="N6" s="0" t="n">
        <f aca="false">M6*60</f>
        <v>506.023613595707</v>
      </c>
      <c r="P6" s="0" t="n">
        <v>0</v>
      </c>
      <c r="Q6" s="0" t="n">
        <f aca="false">P6+1</f>
        <v>1</v>
      </c>
      <c r="R6" s="0" t="n">
        <f aca="false">E6</f>
        <v>56</v>
      </c>
      <c r="S6" s="0" t="n">
        <f aca="false">E7</f>
        <v>58</v>
      </c>
      <c r="T6" s="0" t="n">
        <f aca="false">L6</f>
        <v>17.1666666666667</v>
      </c>
      <c r="U6" s="3" t="n">
        <f aca="false">T6*4.2*(S6-R6)</f>
        <v>144.2</v>
      </c>
      <c r="V6" s="3" t="s">
        <v>55</v>
      </c>
      <c r="Z6" s="0" t="s">
        <v>56</v>
      </c>
    </row>
    <row r="7" customFormat="false" ht="12.8" hidden="false" customHeight="false" outlineLevel="0" collapsed="false">
      <c r="A7" s="0" t="s">
        <v>21</v>
      </c>
      <c r="C7" s="0" t="n">
        <v>1</v>
      </c>
      <c r="D7" s="0" t="n">
        <v>49</v>
      </c>
      <c r="E7" s="0" t="n">
        <v>58</v>
      </c>
      <c r="F7" s="0" t="n">
        <v>-4</v>
      </c>
      <c r="G7" s="0" t="n">
        <v>25</v>
      </c>
      <c r="H7" s="0" t="n">
        <v>0.93</v>
      </c>
      <c r="I7" s="0" t="n">
        <v>610</v>
      </c>
      <c r="J7" s="0" t="n">
        <f aca="false">E7-D7</f>
        <v>9</v>
      </c>
      <c r="K7" s="0" t="n">
        <f aca="false">(E7-D7)*4.2*H7*1000/3600</f>
        <v>9.765</v>
      </c>
      <c r="L7" s="0" t="n">
        <f aca="false">H7*1000/60</f>
        <v>15.5</v>
      </c>
      <c r="M7" s="0" t="n">
        <f aca="false">(AVERAGE(D7:E7)-25)*Base!$N$11</f>
        <v>8.58432915921288</v>
      </c>
      <c r="N7" s="0" t="n">
        <f aca="false">M7*60</f>
        <v>515.059749552773</v>
      </c>
      <c r="P7" s="0" t="n">
        <f aca="false">Q6</f>
        <v>1</v>
      </c>
      <c r="Q7" s="0" t="n">
        <f aca="false">P7+1</f>
        <v>2</v>
      </c>
      <c r="R7" s="0" t="n">
        <f aca="false">S6</f>
        <v>58</v>
      </c>
      <c r="S7" s="0" t="n">
        <f aca="false">E8</f>
        <v>58</v>
      </c>
      <c r="T7" s="0" t="n">
        <f aca="false">L7</f>
        <v>15.5</v>
      </c>
      <c r="U7" s="3" t="n">
        <f aca="false">T7*4.2*(S7-R7)</f>
        <v>0</v>
      </c>
      <c r="Z7" s="0" t="s">
        <v>57</v>
      </c>
    </row>
    <row r="8" customFormat="false" ht="12.8" hidden="false" customHeight="false" outlineLevel="0" collapsed="false">
      <c r="A8" s="0" t="s">
        <v>23</v>
      </c>
      <c r="C8" s="0" t="n">
        <v>2</v>
      </c>
      <c r="D8" s="0" t="n">
        <v>49</v>
      </c>
      <c r="E8" s="0" t="n">
        <v>58</v>
      </c>
      <c r="F8" s="0" t="n">
        <v>-4</v>
      </c>
      <c r="G8" s="0" t="n">
        <v>25</v>
      </c>
      <c r="H8" s="0" t="n">
        <v>0.93</v>
      </c>
      <c r="I8" s="0" t="n">
        <v>610</v>
      </c>
      <c r="J8" s="0" t="n">
        <f aca="false">E8-D8</f>
        <v>9</v>
      </c>
      <c r="K8" s="0" t="n">
        <f aca="false">(E8-D8)*4.2*H8*1000/3600</f>
        <v>9.765</v>
      </c>
      <c r="L8" s="0" t="n">
        <f aca="false">H8*1000/60</f>
        <v>15.5</v>
      </c>
      <c r="M8" s="0" t="n">
        <f aca="false">(AVERAGE(D8:E8)-25)*Base!$N$11</f>
        <v>8.58432915921288</v>
      </c>
      <c r="N8" s="0" t="n">
        <f aca="false">M8*60</f>
        <v>515.059749552773</v>
      </c>
      <c r="P8" s="0" t="n">
        <f aca="false">Q7</f>
        <v>2</v>
      </c>
      <c r="Q8" s="0" t="n">
        <f aca="false">P8+1</f>
        <v>3</v>
      </c>
      <c r="R8" s="0" t="n">
        <f aca="false">S7</f>
        <v>58</v>
      </c>
      <c r="S8" s="0" t="n">
        <f aca="false">E9</f>
        <v>56</v>
      </c>
      <c r="T8" s="0" t="n">
        <f aca="false">L8</f>
        <v>15.5</v>
      </c>
      <c r="U8" s="3" t="n">
        <f aca="false">T8*4.2*(S8-R8)</f>
        <v>-130.2</v>
      </c>
      <c r="Z8" s="0" t="s">
        <v>58</v>
      </c>
    </row>
    <row r="9" customFormat="false" ht="12.8" hidden="false" customHeight="false" outlineLevel="0" collapsed="false">
      <c r="A9" s="0" t="s">
        <v>24</v>
      </c>
      <c r="C9" s="0" t="n">
        <v>3</v>
      </c>
      <c r="D9" s="0" t="n">
        <v>49</v>
      </c>
      <c r="E9" s="0" t="n">
        <v>56</v>
      </c>
      <c r="F9" s="0" t="n">
        <v>-4</v>
      </c>
      <c r="G9" s="0" t="n">
        <v>25</v>
      </c>
      <c r="H9" s="0" t="n">
        <v>0.95</v>
      </c>
      <c r="I9" s="0" t="n">
        <v>610</v>
      </c>
      <c r="J9" s="0" t="n">
        <f aca="false">E9-D9</f>
        <v>7</v>
      </c>
      <c r="K9" s="0" t="n">
        <f aca="false">(E9-D9)*4.2*H9*1000/3600</f>
        <v>7.75833333333333</v>
      </c>
      <c r="L9" s="0" t="n">
        <f aca="false">H9*1000/60</f>
        <v>15.8333333333333</v>
      </c>
      <c r="M9" s="0" t="n">
        <f aca="false">(AVERAGE(D9:E9)-25)*Base!$N$11</f>
        <v>8.28312462731068</v>
      </c>
      <c r="N9" s="0" t="n">
        <f aca="false">M9*60</f>
        <v>496.987477638641</v>
      </c>
      <c r="P9" s="0" t="n">
        <f aca="false">Q8</f>
        <v>3</v>
      </c>
      <c r="Q9" s="0" t="n">
        <f aca="false">P9+1</f>
        <v>4</v>
      </c>
      <c r="R9" s="0" t="n">
        <f aca="false">S8</f>
        <v>56</v>
      </c>
      <c r="S9" s="0" t="n">
        <f aca="false">E10</f>
        <v>56</v>
      </c>
      <c r="T9" s="0" t="n">
        <f aca="false">L9</f>
        <v>15.8333333333333</v>
      </c>
      <c r="U9" s="3" t="n">
        <f aca="false">T9*4.2*(S9-R9)</f>
        <v>0</v>
      </c>
      <c r="Z9" s="2" t="s">
        <v>59</v>
      </c>
    </row>
    <row r="10" customFormat="false" ht="12.8" hidden="false" customHeight="false" outlineLevel="0" collapsed="false">
      <c r="A10" s="0" t="s">
        <v>28</v>
      </c>
      <c r="C10" s="0" t="n">
        <v>4</v>
      </c>
      <c r="D10" s="0" t="n">
        <v>49</v>
      </c>
      <c r="E10" s="0" t="n">
        <v>56</v>
      </c>
      <c r="F10" s="0" t="n">
        <v>-4</v>
      </c>
      <c r="G10" s="0" t="n">
        <v>25</v>
      </c>
      <c r="H10" s="0" t="n">
        <v>0.93</v>
      </c>
      <c r="I10" s="0" t="n">
        <v>610</v>
      </c>
      <c r="J10" s="0" t="n">
        <f aca="false">E10-D10</f>
        <v>7</v>
      </c>
      <c r="K10" s="0" t="n">
        <f aca="false">(E10-D10)*4.2*H10*1000/3600</f>
        <v>7.595</v>
      </c>
      <c r="L10" s="0" t="n">
        <f aca="false">H10*1000/60</f>
        <v>15.5</v>
      </c>
      <c r="M10" s="0" t="n">
        <f aca="false">(AVERAGE(D10:E10)-25)*Base!$N$11</f>
        <v>8.28312462731068</v>
      </c>
      <c r="N10" s="0" t="n">
        <f aca="false">M10*60</f>
        <v>496.987477638641</v>
      </c>
      <c r="P10" s="0" t="n">
        <f aca="false">Q9</f>
        <v>4</v>
      </c>
      <c r="Q10" s="0" t="n">
        <f aca="false">P10+1</f>
        <v>5</v>
      </c>
      <c r="R10" s="0" t="n">
        <f aca="false">S9</f>
        <v>56</v>
      </c>
      <c r="S10" s="0" t="n">
        <f aca="false">E11</f>
        <v>57</v>
      </c>
      <c r="T10" s="0" t="n">
        <f aca="false">L10</f>
        <v>15.5</v>
      </c>
      <c r="U10" s="3" t="n">
        <f aca="false">T10*4.2*(S10-R10)</f>
        <v>65.1</v>
      </c>
      <c r="AA10" s="0" t="s">
        <v>60</v>
      </c>
    </row>
    <row r="11" customFormat="false" ht="12.8" hidden="false" customHeight="false" outlineLevel="0" collapsed="false">
      <c r="A11" s="0" t="s">
        <v>29</v>
      </c>
      <c r="C11" s="0" t="n">
        <v>5</v>
      </c>
      <c r="D11" s="0" t="n">
        <v>49</v>
      </c>
      <c r="E11" s="0" t="n">
        <v>57</v>
      </c>
      <c r="F11" s="0" t="n">
        <v>-4</v>
      </c>
      <c r="G11" s="0" t="n">
        <v>25</v>
      </c>
      <c r="H11" s="0" t="n">
        <v>0.89</v>
      </c>
      <c r="I11" s="0" t="n">
        <v>610</v>
      </c>
      <c r="J11" s="0" t="n">
        <f aca="false">E11-D11</f>
        <v>8</v>
      </c>
      <c r="K11" s="0" t="n">
        <f aca="false">(E11-D11)*4.2*H11*1000/3600</f>
        <v>8.30666666666667</v>
      </c>
      <c r="L11" s="0" t="n">
        <f aca="false">H11*1000/60</f>
        <v>14.8333333333333</v>
      </c>
      <c r="M11" s="0" t="n">
        <f aca="false">(AVERAGE(D11:E11)-25)*Base!$N$11</f>
        <v>8.43372689326178</v>
      </c>
      <c r="N11" s="0" t="n">
        <f aca="false">M11*60</f>
        <v>506.023613595707</v>
      </c>
      <c r="P11" s="0" t="n">
        <f aca="false">Q10</f>
        <v>5</v>
      </c>
      <c r="Q11" s="0" t="n">
        <f aca="false">P11+1</f>
        <v>6</v>
      </c>
      <c r="R11" s="0" t="n">
        <f aca="false">S10</f>
        <v>57</v>
      </c>
      <c r="S11" s="0" t="n">
        <f aca="false">E12</f>
        <v>57</v>
      </c>
      <c r="T11" s="0" t="n">
        <f aca="false">L11</f>
        <v>14.8333333333333</v>
      </c>
      <c r="U11" s="3" t="n">
        <f aca="false">T11*4.2*(S11-R11)</f>
        <v>0</v>
      </c>
      <c r="AA11" s="0" t="s">
        <v>61</v>
      </c>
    </row>
    <row r="12" customFormat="false" ht="12.8" hidden="false" customHeight="false" outlineLevel="0" collapsed="false">
      <c r="A12" s="0" t="s">
        <v>30</v>
      </c>
      <c r="C12" s="0" t="n">
        <v>6</v>
      </c>
      <c r="D12" s="0" t="n">
        <v>49</v>
      </c>
      <c r="E12" s="0" t="n">
        <v>57</v>
      </c>
      <c r="F12" s="0" t="n">
        <v>-4</v>
      </c>
      <c r="G12" s="0" t="n">
        <v>25</v>
      </c>
      <c r="H12" s="0" t="n">
        <v>0.92</v>
      </c>
      <c r="I12" s="0" t="n">
        <v>610</v>
      </c>
      <c r="J12" s="0" t="n">
        <f aca="false">E12-D12</f>
        <v>8</v>
      </c>
      <c r="K12" s="0" t="n">
        <f aca="false">(E12-D12)*4.2*H12*1000/3600</f>
        <v>8.58666666666667</v>
      </c>
      <c r="L12" s="0" t="n">
        <f aca="false">H12*1000/60</f>
        <v>15.3333333333333</v>
      </c>
      <c r="M12" s="0" t="n">
        <f aca="false">(AVERAGE(D12:E12)-25)*Base!$N$11</f>
        <v>8.43372689326178</v>
      </c>
      <c r="N12" s="0" t="n">
        <f aca="false">M12*60</f>
        <v>506.023613595707</v>
      </c>
      <c r="P12" s="0" t="n">
        <f aca="false">Q11</f>
        <v>6</v>
      </c>
      <c r="Q12" s="0" t="n">
        <f aca="false">P12+1</f>
        <v>7</v>
      </c>
      <c r="R12" s="0" t="n">
        <f aca="false">S11</f>
        <v>57</v>
      </c>
      <c r="S12" s="0" t="n">
        <f aca="false">E13</f>
        <v>56</v>
      </c>
      <c r="T12" s="0" t="n">
        <f aca="false">L12</f>
        <v>15.3333333333333</v>
      </c>
      <c r="U12" s="3" t="n">
        <f aca="false">T12*4.2*(S12-R12)</f>
        <v>-64.4</v>
      </c>
      <c r="AA12" s="0" t="s">
        <v>62</v>
      </c>
    </row>
    <row r="13" customFormat="false" ht="12.8" hidden="false" customHeight="false" outlineLevel="0" collapsed="false">
      <c r="A13" s="0" t="s">
        <v>31</v>
      </c>
      <c r="C13" s="0" t="n">
        <v>7</v>
      </c>
      <c r="D13" s="0" t="n">
        <v>49</v>
      </c>
      <c r="E13" s="0" t="n">
        <v>56</v>
      </c>
      <c r="F13" s="0" t="n">
        <v>-4</v>
      </c>
      <c r="G13" s="0" t="n">
        <v>25</v>
      </c>
      <c r="H13" s="0" t="n">
        <v>0.95</v>
      </c>
      <c r="I13" s="0" t="n">
        <v>610</v>
      </c>
      <c r="J13" s="0" t="n">
        <f aca="false">E13-D13</f>
        <v>7</v>
      </c>
      <c r="K13" s="0" t="n">
        <f aca="false">(E13-D13)*4.2*H13*1000/3600</f>
        <v>7.75833333333333</v>
      </c>
      <c r="L13" s="0" t="n">
        <f aca="false">H13*1000/60</f>
        <v>15.8333333333333</v>
      </c>
      <c r="M13" s="0" t="n">
        <f aca="false">(AVERAGE(D13:E13)-25)*Base!$N$11</f>
        <v>8.28312462731068</v>
      </c>
      <c r="N13" s="0" t="n">
        <f aca="false">M13*60</f>
        <v>496.987477638641</v>
      </c>
      <c r="P13" s="0" t="n">
        <f aca="false">Q12</f>
        <v>7</v>
      </c>
      <c r="Q13" s="0" t="n">
        <f aca="false">P13+1</f>
        <v>8</v>
      </c>
      <c r="R13" s="0" t="n">
        <f aca="false">S12</f>
        <v>56</v>
      </c>
      <c r="S13" s="0" t="n">
        <f aca="false">E14</f>
        <v>56</v>
      </c>
      <c r="T13" s="0" t="n">
        <f aca="false">L13</f>
        <v>15.8333333333333</v>
      </c>
      <c r="U13" s="3" t="n">
        <f aca="false">T13*4.2*(S13-R13)</f>
        <v>0</v>
      </c>
      <c r="AA13" s="0" t="s">
        <v>63</v>
      </c>
    </row>
    <row r="14" customFormat="false" ht="12.8" hidden="false" customHeight="false" outlineLevel="0" collapsed="false">
      <c r="A14" s="0" t="s">
        <v>32</v>
      </c>
      <c r="C14" s="0" t="n">
        <v>8</v>
      </c>
      <c r="D14" s="0" t="n">
        <v>49</v>
      </c>
      <c r="E14" s="0" t="n">
        <v>56</v>
      </c>
      <c r="F14" s="0" t="n">
        <v>-4</v>
      </c>
      <c r="G14" s="0" t="n">
        <v>25</v>
      </c>
      <c r="H14" s="0" t="n">
        <v>0.94</v>
      </c>
      <c r="I14" s="0" t="n">
        <v>610</v>
      </c>
      <c r="J14" s="0" t="n">
        <f aca="false">E14-D14</f>
        <v>7</v>
      </c>
      <c r="K14" s="0" t="n">
        <f aca="false">(E14-D14)*4.2*H14*1000/3600</f>
        <v>7.67666666666667</v>
      </c>
      <c r="L14" s="0" t="n">
        <f aca="false">H14*1000/60</f>
        <v>15.6666666666667</v>
      </c>
      <c r="M14" s="0" t="n">
        <f aca="false">(AVERAGE(D14:E14)-25)*Base!$N$11</f>
        <v>8.28312462731068</v>
      </c>
      <c r="N14" s="0" t="n">
        <f aca="false">M14*60</f>
        <v>496.987477638641</v>
      </c>
      <c r="P14" s="0" t="n">
        <f aca="false">Q13</f>
        <v>8</v>
      </c>
      <c r="Q14" s="0" t="n">
        <f aca="false">P14+1</f>
        <v>9</v>
      </c>
      <c r="R14" s="0" t="n">
        <f aca="false">S13</f>
        <v>56</v>
      </c>
      <c r="S14" s="0" t="n">
        <f aca="false">E15</f>
        <v>58</v>
      </c>
      <c r="T14" s="0" t="n">
        <f aca="false">L14</f>
        <v>15.6666666666667</v>
      </c>
      <c r="U14" s="3" t="n">
        <f aca="false">T14*4.2*(S14-R14)</f>
        <v>131.6</v>
      </c>
      <c r="V14" s="4" t="s">
        <v>64</v>
      </c>
      <c r="AA14" s="0" t="s">
        <v>65</v>
      </c>
    </row>
    <row r="15" customFormat="false" ht="12.8" hidden="false" customHeight="false" outlineLevel="0" collapsed="false">
      <c r="A15" s="0" t="s">
        <v>33</v>
      </c>
      <c r="C15" s="0" t="n">
        <v>9</v>
      </c>
      <c r="D15" s="0" t="n">
        <v>49</v>
      </c>
      <c r="E15" s="0" t="n">
        <v>58</v>
      </c>
      <c r="F15" s="0" t="n">
        <v>-4</v>
      </c>
      <c r="G15" s="0" t="n">
        <v>25</v>
      </c>
      <c r="H15" s="0" t="n">
        <v>0.93</v>
      </c>
      <c r="I15" s="0" t="n">
        <v>610</v>
      </c>
      <c r="J15" s="0" t="n">
        <f aca="false">E15-D15</f>
        <v>9</v>
      </c>
      <c r="K15" s="0" t="n">
        <f aca="false">(E15-D15)*4.2*H15*1000/3600</f>
        <v>9.765</v>
      </c>
      <c r="L15" s="0" t="n">
        <f aca="false">H15*1000/60</f>
        <v>15.5</v>
      </c>
      <c r="M15" s="0" t="n">
        <f aca="false">(AVERAGE(D15:E15)-25)*Base!$N$11</f>
        <v>8.58432915921288</v>
      </c>
      <c r="N15" s="0" t="n">
        <f aca="false">M15*60</f>
        <v>515.059749552773</v>
      </c>
      <c r="P15" s="0" t="n">
        <f aca="false">Q14</f>
        <v>9</v>
      </c>
      <c r="Q15" s="0" t="n">
        <f aca="false">P15+1</f>
        <v>10</v>
      </c>
      <c r="R15" s="3" t="n">
        <f aca="false">S14</f>
        <v>58</v>
      </c>
      <c r="S15" s="3" t="n">
        <f aca="false">E16</f>
        <v>50</v>
      </c>
      <c r="T15" s="0" t="n">
        <f aca="false">L15</f>
        <v>15.5</v>
      </c>
      <c r="U15" s="4" t="n">
        <f aca="false">T15*4.2*(S15-R15)</f>
        <v>-520.8</v>
      </c>
      <c r="V15" s="5" t="n">
        <f aca="false">U15+N15</f>
        <v>-5.74025044722714</v>
      </c>
      <c r="W15" s="0" t="n">
        <f aca="false">SUM(V15:V18)</f>
        <v>-1018.34847942755</v>
      </c>
      <c r="X15" s="2" t="n">
        <f aca="false">W15/$AA$2</f>
        <v>-3.05810354182447</v>
      </c>
      <c r="Y15" s="0" t="s">
        <v>66</v>
      </c>
      <c r="AA15" s="0" t="s">
        <v>67</v>
      </c>
    </row>
    <row r="16" customFormat="false" ht="12.8" hidden="false" customHeight="false" outlineLevel="0" collapsed="false">
      <c r="A16" s="0" t="s">
        <v>68</v>
      </c>
      <c r="C16" s="0" t="n">
        <v>10</v>
      </c>
      <c r="D16" s="0" t="n">
        <v>49</v>
      </c>
      <c r="E16" s="0" t="n">
        <v>50</v>
      </c>
      <c r="F16" s="0" t="n">
        <v>-4</v>
      </c>
      <c r="G16" s="0" t="n">
        <v>25</v>
      </c>
      <c r="H16" s="0" t="n">
        <v>1.06</v>
      </c>
      <c r="I16" s="6" t="n">
        <v>30</v>
      </c>
      <c r="J16" s="0" t="n">
        <f aca="false">E16-D16</f>
        <v>1</v>
      </c>
      <c r="K16" s="0" t="n">
        <f aca="false">(E16-D16)*4.2*H16*1000/3600</f>
        <v>1.23666666666667</v>
      </c>
      <c r="L16" s="0" t="n">
        <f aca="false">H16*1000/60</f>
        <v>17.6666666666667</v>
      </c>
      <c r="M16" s="0" t="n">
        <f aca="false">(AVERAGE(D16:E16)-25)*Base!$N$11</f>
        <v>7.37951103160406</v>
      </c>
      <c r="N16" s="0" t="n">
        <f aca="false">M16*60</f>
        <v>442.770661896243</v>
      </c>
      <c r="P16" s="0" t="n">
        <f aca="false">Q15</f>
        <v>10</v>
      </c>
      <c r="Q16" s="0" t="n">
        <f aca="false">P16+1</f>
        <v>11</v>
      </c>
      <c r="R16" s="0" t="n">
        <f aca="false">S15</f>
        <v>50</v>
      </c>
      <c r="S16" s="0" t="n">
        <f aca="false">E17</f>
        <v>41</v>
      </c>
      <c r="T16" s="0" t="n">
        <f aca="false">L16</f>
        <v>17.6666666666667</v>
      </c>
      <c r="U16" s="4" t="n">
        <f aca="false">T16*4.2*(S16-R16)</f>
        <v>-667.8</v>
      </c>
      <c r="V16" s="5" t="n">
        <f aca="false">U16+N16</f>
        <v>-225.029338103757</v>
      </c>
    </row>
    <row r="17" customFormat="false" ht="12.8" hidden="false" customHeight="false" outlineLevel="0" collapsed="false">
      <c r="A17" s="0" t="s">
        <v>69</v>
      </c>
      <c r="C17" s="0" t="n">
        <v>11</v>
      </c>
      <c r="D17" s="0" t="n">
        <v>47</v>
      </c>
      <c r="E17" s="0" t="n">
        <v>41</v>
      </c>
      <c r="F17" s="0" t="n">
        <v>-3</v>
      </c>
      <c r="G17" s="0" t="n">
        <v>25</v>
      </c>
      <c r="H17" s="0" t="n">
        <v>1.41</v>
      </c>
      <c r="I17" s="6" t="n">
        <v>0</v>
      </c>
      <c r="J17" s="0" t="n">
        <f aca="false">E17-D17</f>
        <v>-6</v>
      </c>
      <c r="K17" s="0" t="n">
        <f aca="false">(E17-D17)*4.2*H17*1000/3600</f>
        <v>-9.87</v>
      </c>
      <c r="L17" s="0" t="n">
        <f aca="false">H17*1000/60</f>
        <v>23.5</v>
      </c>
      <c r="M17" s="0" t="n">
        <f aca="false">(AVERAGE(D17:E17)-25)*Base!$N$11</f>
        <v>5.72288610614192</v>
      </c>
      <c r="N17" s="0" t="n">
        <f aca="false">M17*60</f>
        <v>343.373166368515</v>
      </c>
      <c r="P17" s="0" t="n">
        <f aca="false">Q16</f>
        <v>11</v>
      </c>
      <c r="Q17" s="0" t="n">
        <f aca="false">P17+1</f>
        <v>12</v>
      </c>
      <c r="R17" s="0" t="n">
        <f aca="false">S16</f>
        <v>41</v>
      </c>
      <c r="S17" s="0" t="n">
        <f aca="false">E18</f>
        <v>35</v>
      </c>
      <c r="T17" s="0" t="n">
        <f aca="false">L17</f>
        <v>23.5</v>
      </c>
      <c r="U17" s="4" t="n">
        <f aca="false">T17*4.2*(S17-R17)</f>
        <v>-592.2</v>
      </c>
      <c r="V17" s="5" t="n">
        <f aca="false">U17+N17</f>
        <v>-248.826833631485</v>
      </c>
    </row>
    <row r="18" customFormat="false" ht="12.8" hidden="false" customHeight="false" outlineLevel="0" collapsed="false">
      <c r="A18" s="0" t="s">
        <v>70</v>
      </c>
      <c r="C18" s="0" t="n">
        <v>12</v>
      </c>
      <c r="D18" s="0" t="n">
        <v>44</v>
      </c>
      <c r="E18" s="0" t="n">
        <v>35</v>
      </c>
      <c r="F18" s="0" t="n">
        <v>-2</v>
      </c>
      <c r="G18" s="0" t="n">
        <v>25</v>
      </c>
      <c r="H18" s="0" t="n">
        <v>1.43</v>
      </c>
      <c r="I18" s="6" t="n">
        <v>0</v>
      </c>
      <c r="J18" s="0" t="n">
        <f aca="false">E18-D18</f>
        <v>-9</v>
      </c>
      <c r="K18" s="0" t="n">
        <f aca="false">(E18-D18)*4.2*H18*1000/3600</f>
        <v>-15.015</v>
      </c>
      <c r="L18" s="0" t="n">
        <f aca="false">H18*1000/60</f>
        <v>23.8333333333333</v>
      </c>
      <c r="M18" s="0" t="n">
        <f aca="false">(AVERAGE(D18:E18)-25)*Base!$N$11</f>
        <v>4.36746571258199</v>
      </c>
      <c r="N18" s="0" t="n">
        <f aca="false">M18*60</f>
        <v>262.04794275492</v>
      </c>
      <c r="P18" s="0" t="n">
        <f aca="false">Q17</f>
        <v>12</v>
      </c>
      <c r="Q18" s="0" t="n">
        <f aca="false">P18+1</f>
        <v>13</v>
      </c>
      <c r="R18" s="3" t="n">
        <f aca="false">S17</f>
        <v>35</v>
      </c>
      <c r="S18" s="3" t="n">
        <f aca="false">E19</f>
        <v>27</v>
      </c>
      <c r="T18" s="0" t="n">
        <f aca="false">L18</f>
        <v>23.8333333333333</v>
      </c>
      <c r="U18" s="4" t="n">
        <f aca="false">T18*4.2*(S18-R18)</f>
        <v>-800.8</v>
      </c>
      <c r="V18" s="5" t="n">
        <f aca="false">U18+N18</f>
        <v>-538.75205724508</v>
      </c>
    </row>
    <row r="19" customFormat="false" ht="12.8" hidden="false" customHeight="false" outlineLevel="0" collapsed="false">
      <c r="A19" s="0" t="s">
        <v>71</v>
      </c>
      <c r="C19" s="0" t="n">
        <v>13</v>
      </c>
      <c r="D19" s="0" t="n">
        <v>38</v>
      </c>
      <c r="E19" s="0" t="n">
        <v>27</v>
      </c>
      <c r="F19" s="0" t="n">
        <v>0</v>
      </c>
      <c r="G19" s="0" t="n">
        <v>25</v>
      </c>
      <c r="H19" s="0" t="n">
        <v>1.44</v>
      </c>
      <c r="I19" s="6" t="n">
        <v>0</v>
      </c>
      <c r="J19" s="0" t="n">
        <f aca="false">E19-D19</f>
        <v>-11</v>
      </c>
      <c r="K19" s="0" t="n">
        <f aca="false">(E19-D19)*4.2*H19*1000/3600</f>
        <v>-18.48</v>
      </c>
      <c r="L19" s="0" t="n">
        <f aca="false">H19*1000/60</f>
        <v>24</v>
      </c>
      <c r="M19" s="0" t="n">
        <f aca="false">(AVERAGE(D19:E19)-25)*Base!$N$11</f>
        <v>2.25903398926655</v>
      </c>
      <c r="N19" s="0" t="n">
        <f aca="false">M19*60</f>
        <v>135.542039355993</v>
      </c>
      <c r="P19" s="0" t="n">
        <f aca="false">Q18</f>
        <v>13</v>
      </c>
      <c r="Q19" s="0" t="n">
        <f aca="false">P19+1</f>
        <v>14</v>
      </c>
      <c r="R19" s="0" t="n">
        <f aca="false">S18</f>
        <v>27</v>
      </c>
      <c r="S19" s="0" t="n">
        <f aca="false">E20</f>
        <v>38</v>
      </c>
      <c r="T19" s="0" t="n">
        <f aca="false">L19</f>
        <v>24</v>
      </c>
      <c r="U19" s="0" t="n">
        <f aca="false">T19*4.2*(S19-R19)</f>
        <v>1108.8</v>
      </c>
      <c r="W19" s="5" t="s">
        <v>72</v>
      </c>
      <c r="X19" s="5" t="s">
        <v>73</v>
      </c>
    </row>
    <row r="20" customFormat="false" ht="12.8" hidden="false" customHeight="false" outlineLevel="0" collapsed="false">
      <c r="A20" s="0" t="s">
        <v>74</v>
      </c>
      <c r="C20" s="0" t="n">
        <v>14</v>
      </c>
      <c r="D20" s="0" t="n">
        <v>35</v>
      </c>
      <c r="E20" s="0" t="n">
        <v>38</v>
      </c>
      <c r="F20" s="0" t="n">
        <v>1</v>
      </c>
      <c r="G20" s="0" t="n">
        <v>25</v>
      </c>
      <c r="H20" s="0" t="n">
        <v>1.45</v>
      </c>
      <c r="I20" s="0" t="n">
        <v>590</v>
      </c>
      <c r="J20" s="0" t="n">
        <f aca="false">E20-D20</f>
        <v>3</v>
      </c>
      <c r="K20" s="0" t="n">
        <f aca="false">(E20-D20)*4.2*H20*1000/3600</f>
        <v>5.075</v>
      </c>
      <c r="L20" s="0" t="n">
        <f aca="false">H20*1000/60</f>
        <v>24.1666666666667</v>
      </c>
      <c r="M20" s="0" t="n">
        <f aca="false">(AVERAGE(D20:E20)-25)*Base!$N$11</f>
        <v>3.46385211687537</v>
      </c>
      <c r="N20" s="0" t="n">
        <f aca="false">M20*60</f>
        <v>207.831127012522</v>
      </c>
      <c r="P20" s="0" t="n">
        <f aca="false">Q19</f>
        <v>14</v>
      </c>
      <c r="Q20" s="0" t="n">
        <f aca="false">P20+1</f>
        <v>15</v>
      </c>
      <c r="R20" s="0" t="n">
        <f aca="false">S19</f>
        <v>38</v>
      </c>
      <c r="S20" s="0" t="n">
        <f aca="false">E21</f>
        <v>39</v>
      </c>
      <c r="T20" s="0" t="n">
        <f aca="false">L20</f>
        <v>24.1666666666667</v>
      </c>
      <c r="U20" s="0" t="n">
        <f aca="false">T20*4.2*(S20-R20)</f>
        <v>101.5</v>
      </c>
    </row>
    <row r="21" customFormat="false" ht="12.8" hidden="false" customHeight="false" outlineLevel="0" collapsed="false">
      <c r="A21" s="0" t="s">
        <v>75</v>
      </c>
      <c r="C21" s="0" t="n">
        <v>15</v>
      </c>
      <c r="D21" s="0" t="n">
        <v>35</v>
      </c>
      <c r="E21" s="0" t="n">
        <v>39</v>
      </c>
      <c r="F21" s="0" t="n">
        <v>0</v>
      </c>
      <c r="G21" s="0" t="n">
        <v>25</v>
      </c>
      <c r="H21" s="0" t="n">
        <v>1.41</v>
      </c>
      <c r="I21" s="0" t="n">
        <v>610</v>
      </c>
      <c r="J21" s="0" t="n">
        <f aca="false">E21-D21</f>
        <v>4</v>
      </c>
      <c r="K21" s="0" t="n">
        <f aca="false">(E21-D21)*4.2*H21*1000/3600</f>
        <v>6.58</v>
      </c>
      <c r="L21" s="0" t="n">
        <f aca="false">H21*1000/60</f>
        <v>23.5</v>
      </c>
      <c r="M21" s="0" t="n">
        <f aca="false">(AVERAGE(D21:E21)-25)*Base!$N$11</f>
        <v>3.61445438282648</v>
      </c>
      <c r="N21" s="0" t="n">
        <f aca="false">M21*60</f>
        <v>216.867262969589</v>
      </c>
      <c r="P21" s="0" t="n">
        <f aca="false">Q20</f>
        <v>15</v>
      </c>
      <c r="Q21" s="0" t="n">
        <f aca="false">P21+1</f>
        <v>16</v>
      </c>
      <c r="R21" s="0" t="n">
        <f aca="false">S20</f>
        <v>39</v>
      </c>
      <c r="S21" s="0" t="n">
        <f aca="false">E22</f>
        <v>40</v>
      </c>
      <c r="T21" s="0" t="n">
        <f aca="false">L21</f>
        <v>23.5</v>
      </c>
      <c r="U21" s="0" t="n">
        <f aca="false">T21*4.2*(S21-R21)</f>
        <v>98.7</v>
      </c>
    </row>
    <row r="22" customFormat="false" ht="12.8" hidden="false" customHeight="false" outlineLevel="0" collapsed="false">
      <c r="A22" s="0" t="s">
        <v>76</v>
      </c>
      <c r="C22" s="0" t="n">
        <v>16</v>
      </c>
      <c r="D22" s="0" t="n">
        <v>36</v>
      </c>
      <c r="E22" s="0" t="n">
        <v>40</v>
      </c>
      <c r="F22" s="0" t="n">
        <v>-1</v>
      </c>
      <c r="G22" s="0" t="n">
        <v>25</v>
      </c>
      <c r="H22" s="0" t="n">
        <v>1.41</v>
      </c>
      <c r="I22" s="0" t="n">
        <v>620</v>
      </c>
      <c r="J22" s="0" t="n">
        <f aca="false">E22-D22</f>
        <v>4</v>
      </c>
      <c r="K22" s="0" t="n">
        <f aca="false">(E22-D22)*4.2*H22*1000/3600</f>
        <v>6.58</v>
      </c>
      <c r="L22" s="0" t="n">
        <f aca="false">H22*1000/60</f>
        <v>23.5</v>
      </c>
      <c r="M22" s="0" t="n">
        <f aca="false">(AVERAGE(D22:E22)-25)*Base!$N$11</f>
        <v>3.91565891472868</v>
      </c>
      <c r="N22" s="0" t="n">
        <f aca="false">M22*60</f>
        <v>234.939534883721</v>
      </c>
      <c r="P22" s="0" t="n">
        <f aca="false">Q21</f>
        <v>16</v>
      </c>
      <c r="Q22" s="0" t="n">
        <f aca="false">P22+1</f>
        <v>17</v>
      </c>
      <c r="R22" s="0" t="n">
        <f aca="false">S21</f>
        <v>40</v>
      </c>
      <c r="S22" s="0" t="n">
        <f aca="false">E23</f>
        <v>42</v>
      </c>
      <c r="T22" s="0" t="n">
        <f aca="false">L22</f>
        <v>23.5</v>
      </c>
      <c r="U22" s="0" t="n">
        <f aca="false">T22*4.2*(S22-R22)</f>
        <v>197.4</v>
      </c>
    </row>
    <row r="23" customFormat="false" ht="12.8" hidden="false" customHeight="false" outlineLevel="0" collapsed="false">
      <c r="A23" s="0" t="s">
        <v>77</v>
      </c>
      <c r="C23" s="0" t="n">
        <v>17</v>
      </c>
      <c r="D23" s="0" t="n">
        <v>37</v>
      </c>
      <c r="E23" s="0" t="n">
        <v>42</v>
      </c>
      <c r="F23" s="0" t="n">
        <v>-2</v>
      </c>
      <c r="G23" s="0" t="n">
        <v>25</v>
      </c>
      <c r="H23" s="0" t="n">
        <v>1.41</v>
      </c>
      <c r="I23" s="0" t="n">
        <v>630</v>
      </c>
      <c r="J23" s="0" t="n">
        <f aca="false">E23-D23</f>
        <v>5</v>
      </c>
      <c r="K23" s="0" t="n">
        <f aca="false">(E23-D23)*4.2*H23*1000/3600</f>
        <v>8.225</v>
      </c>
      <c r="L23" s="0" t="n">
        <f aca="false">H23*1000/60</f>
        <v>23.5</v>
      </c>
      <c r="M23" s="0" t="n">
        <f aca="false">(AVERAGE(D23:E23)-25)*Base!$N$11</f>
        <v>4.36746571258199</v>
      </c>
      <c r="N23" s="0" t="n">
        <f aca="false">M23*60</f>
        <v>262.04794275492</v>
      </c>
      <c r="P23" s="0" t="n">
        <f aca="false">Q22</f>
        <v>17</v>
      </c>
      <c r="Q23" s="0" t="n">
        <f aca="false">P23+1</f>
        <v>18</v>
      </c>
      <c r="R23" s="0" t="n">
        <f aca="false">S22</f>
        <v>42</v>
      </c>
      <c r="S23" s="0" t="n">
        <f aca="false">E24</f>
        <v>45</v>
      </c>
      <c r="T23" s="0" t="n">
        <f aca="false">L23</f>
        <v>23.5</v>
      </c>
      <c r="U23" s="0" t="n">
        <f aca="false">T23*4.2*(S23-R23)</f>
        <v>296.1</v>
      </c>
    </row>
    <row r="24" customFormat="false" ht="12.8" hidden="false" customHeight="false" outlineLevel="0" collapsed="false">
      <c r="A24" s="0" t="s">
        <v>78</v>
      </c>
      <c r="C24" s="0" t="n">
        <v>18</v>
      </c>
      <c r="D24" s="0" t="n">
        <v>39</v>
      </c>
      <c r="E24" s="0" t="n">
        <v>45</v>
      </c>
      <c r="F24" s="0" t="n">
        <v>-2</v>
      </c>
      <c r="G24" s="0" t="n">
        <v>25</v>
      </c>
      <c r="H24" s="0" t="n">
        <v>1.4</v>
      </c>
      <c r="I24" s="0" t="n">
        <v>630</v>
      </c>
      <c r="J24" s="0" t="n">
        <f aca="false">E24-D24</f>
        <v>6</v>
      </c>
      <c r="K24" s="0" t="n">
        <f aca="false">(E24-D24)*4.2*H24*1000/3600</f>
        <v>9.8</v>
      </c>
      <c r="L24" s="0" t="n">
        <f aca="false">H24*1000/60</f>
        <v>23.3333333333333</v>
      </c>
      <c r="M24" s="0" t="n">
        <f aca="false">(AVERAGE(D24:E24)-25)*Base!$N$11</f>
        <v>5.12047704233751</v>
      </c>
      <c r="N24" s="0" t="n">
        <f aca="false">M24*60</f>
        <v>307.22862254025</v>
      </c>
      <c r="P24" s="0" t="n">
        <f aca="false">Q23</f>
        <v>18</v>
      </c>
      <c r="Q24" s="0" t="n">
        <f aca="false">P24+1</f>
        <v>19</v>
      </c>
      <c r="R24" s="0" t="n">
        <f aca="false">S23</f>
        <v>45</v>
      </c>
      <c r="S24" s="0" t="n">
        <f aca="false">E25</f>
        <v>48</v>
      </c>
      <c r="T24" s="0" t="n">
        <f aca="false">L24</f>
        <v>23.3333333333333</v>
      </c>
      <c r="U24" s="0" t="n">
        <f aca="false">T24*4.2*(S24-R24)</f>
        <v>294</v>
      </c>
    </row>
    <row r="25" customFormat="false" ht="12.8" hidden="false" customHeight="false" outlineLevel="0" collapsed="false">
      <c r="A25" s="0" t="s">
        <v>79</v>
      </c>
      <c r="C25" s="0" t="n">
        <v>19</v>
      </c>
      <c r="D25" s="0" t="n">
        <v>40</v>
      </c>
      <c r="E25" s="0" t="n">
        <v>48</v>
      </c>
      <c r="F25" s="0" t="n">
        <v>-2</v>
      </c>
      <c r="G25" s="0" t="n">
        <v>25</v>
      </c>
      <c r="H25" s="0" t="n">
        <v>1.39</v>
      </c>
      <c r="I25" s="0" t="n">
        <v>630</v>
      </c>
      <c r="J25" s="0" t="n">
        <f aca="false">E25-D25</f>
        <v>8</v>
      </c>
      <c r="K25" s="0" t="n">
        <f aca="false">(E25-D25)*4.2*H25*1000/3600</f>
        <v>12.9733333333333</v>
      </c>
      <c r="L25" s="0" t="n">
        <f aca="false">H25*1000/60</f>
        <v>23.1666666666667</v>
      </c>
      <c r="M25" s="0" t="n">
        <f aca="false">(AVERAGE(D25:E25)-25)*Base!$N$11</f>
        <v>5.72288610614192</v>
      </c>
      <c r="N25" s="0" t="n">
        <f aca="false">M25*60</f>
        <v>343.373166368515</v>
      </c>
      <c r="P25" s="0" t="n">
        <f aca="false">Q24</f>
        <v>19</v>
      </c>
      <c r="Q25" s="0" t="n">
        <f aca="false">P25+1</f>
        <v>20</v>
      </c>
      <c r="R25" s="0" t="n">
        <f aca="false">S24</f>
        <v>48</v>
      </c>
      <c r="S25" s="0" t="n">
        <f aca="false">E26</f>
        <v>49</v>
      </c>
      <c r="T25" s="0" t="n">
        <f aca="false">L25</f>
        <v>23.1666666666667</v>
      </c>
      <c r="U25" s="0" t="n">
        <f aca="false">T25*4.2*(S25-R25)</f>
        <v>97.3</v>
      </c>
    </row>
    <row r="26" customFormat="false" ht="12.8" hidden="false" customHeight="false" outlineLevel="0" collapsed="false">
      <c r="A26" s="0" t="s">
        <v>80</v>
      </c>
      <c r="C26" s="0" t="n">
        <v>20</v>
      </c>
      <c r="D26" s="0" t="n">
        <v>42</v>
      </c>
      <c r="E26" s="0" t="n">
        <v>49</v>
      </c>
      <c r="F26" s="0" t="n">
        <v>-3</v>
      </c>
      <c r="G26" s="0" t="n">
        <v>25</v>
      </c>
      <c r="H26" s="0" t="n">
        <v>1.37</v>
      </c>
      <c r="I26" s="0" t="n">
        <v>630</v>
      </c>
      <c r="J26" s="0" t="n">
        <f aca="false">E26-D26</f>
        <v>7</v>
      </c>
      <c r="K26" s="0" t="n">
        <f aca="false">(E26-D26)*4.2*H26*1000/3600</f>
        <v>11.1883333333333</v>
      </c>
      <c r="L26" s="0" t="n">
        <f aca="false">H26*1000/60</f>
        <v>22.8333333333333</v>
      </c>
      <c r="M26" s="0" t="n">
        <f aca="false">(AVERAGE(D26:E26)-25)*Base!$N$11</f>
        <v>6.17469290399523</v>
      </c>
      <c r="N26" s="0" t="n">
        <f aca="false">M26*60</f>
        <v>370.481574239714</v>
      </c>
      <c r="P26" s="0" t="n">
        <f aca="false">Q25</f>
        <v>20</v>
      </c>
      <c r="Q26" s="0" t="n">
        <f aca="false">P26+1</f>
        <v>21</v>
      </c>
      <c r="R26" s="0" t="n">
        <f aca="false">S25</f>
        <v>49</v>
      </c>
      <c r="S26" s="0" t="n">
        <f aca="false">E27</f>
        <v>50</v>
      </c>
      <c r="T26" s="0" t="n">
        <f aca="false">L26</f>
        <v>22.8333333333333</v>
      </c>
      <c r="U26" s="0" t="n">
        <f aca="false">T26*4.2*(S26-R26)</f>
        <v>95.9</v>
      </c>
    </row>
    <row r="27" customFormat="false" ht="12.8" hidden="false" customHeight="false" outlineLevel="0" collapsed="false">
      <c r="A27" s="0" t="s">
        <v>81</v>
      </c>
      <c r="C27" s="0" t="n">
        <v>21</v>
      </c>
      <c r="D27" s="0" t="n">
        <v>43</v>
      </c>
      <c r="E27" s="0" t="n">
        <v>50</v>
      </c>
      <c r="F27" s="0" t="n">
        <v>-3</v>
      </c>
      <c r="G27" s="0" t="n">
        <v>25</v>
      </c>
      <c r="H27" s="0" t="n">
        <v>1.32</v>
      </c>
      <c r="I27" s="0" t="n">
        <v>620</v>
      </c>
      <c r="J27" s="0" t="n">
        <f aca="false">E27-D27</f>
        <v>7</v>
      </c>
      <c r="K27" s="0" t="n">
        <f aca="false">(E27-D27)*4.2*H27*1000/3600</f>
        <v>10.78</v>
      </c>
      <c r="L27" s="0" t="n">
        <f aca="false">H27*1000/60</f>
        <v>22</v>
      </c>
      <c r="M27" s="0" t="n">
        <f aca="false">(AVERAGE(D27:E27)-25)*Base!$N$11</f>
        <v>6.47589743589744</v>
      </c>
      <c r="N27" s="0" t="n">
        <f aca="false">M27*60</f>
        <v>388.553846153846</v>
      </c>
      <c r="P27" s="0" t="n">
        <f aca="false">Q26</f>
        <v>21</v>
      </c>
      <c r="Q27" s="0" t="n">
        <f aca="false">P27+1</f>
        <v>22</v>
      </c>
      <c r="R27" s="0" t="n">
        <f aca="false">S26</f>
        <v>50</v>
      </c>
      <c r="S27" s="0" t="n">
        <f aca="false">E28</f>
        <v>51</v>
      </c>
      <c r="T27" s="0" t="n">
        <f aca="false">L27</f>
        <v>22</v>
      </c>
      <c r="U27" s="0" t="n">
        <f aca="false">T27*4.2*(S27-R27)</f>
        <v>92.4</v>
      </c>
    </row>
    <row r="28" customFormat="false" ht="12.8" hidden="false" customHeight="false" outlineLevel="0" collapsed="false">
      <c r="A28" s="0" t="s">
        <v>82</v>
      </c>
      <c r="C28" s="0" t="n">
        <v>22</v>
      </c>
      <c r="D28" s="0" t="n">
        <v>44</v>
      </c>
      <c r="E28" s="0" t="n">
        <v>51</v>
      </c>
      <c r="F28" s="0" t="n">
        <v>-3</v>
      </c>
      <c r="G28" s="0" t="n">
        <v>25</v>
      </c>
      <c r="H28" s="0" t="n">
        <v>1.31</v>
      </c>
      <c r="I28" s="0" t="n">
        <v>610</v>
      </c>
      <c r="J28" s="0" t="n">
        <f aca="false">E28-D28</f>
        <v>7</v>
      </c>
      <c r="K28" s="0" t="n">
        <f aca="false">(E28-D28)*4.2*H28*1000/3600</f>
        <v>10.6983333333333</v>
      </c>
      <c r="L28" s="0" t="n">
        <f aca="false">H28*1000/60</f>
        <v>21.8333333333333</v>
      </c>
      <c r="M28" s="0" t="n">
        <f aca="false">(AVERAGE(D28:E28)-25)*Base!$N$11</f>
        <v>6.77710196779964</v>
      </c>
      <c r="N28" s="0" t="n">
        <f aca="false">M28*60</f>
        <v>406.626118067979</v>
      </c>
      <c r="P28" s="0" t="n">
        <f aca="false">Q27</f>
        <v>22</v>
      </c>
      <c r="Q28" s="0" t="n">
        <f aca="false">P28+1</f>
        <v>23</v>
      </c>
      <c r="R28" s="0" t="n">
        <f aca="false">S27</f>
        <v>51</v>
      </c>
      <c r="S28" s="0" t="n">
        <f aca="false">E29</f>
        <v>52</v>
      </c>
      <c r="T28" s="0" t="n">
        <f aca="false">L28</f>
        <v>21.8333333333333</v>
      </c>
      <c r="U28" s="0" t="n">
        <f aca="false">T28*4.2*(S28-R28)</f>
        <v>91.7</v>
      </c>
    </row>
    <row r="29" customFormat="false" ht="12.8" hidden="false" customHeight="false" outlineLevel="0" collapsed="false">
      <c r="A29" s="0" t="s">
        <v>83</v>
      </c>
      <c r="C29" s="0" t="n">
        <v>23</v>
      </c>
      <c r="D29" s="0" t="n">
        <v>45</v>
      </c>
      <c r="E29" s="0" t="n">
        <v>52</v>
      </c>
      <c r="F29" s="0" t="n">
        <v>-3</v>
      </c>
      <c r="G29" s="0" t="n">
        <v>25</v>
      </c>
      <c r="H29" s="0" t="n">
        <v>1.3</v>
      </c>
      <c r="I29" s="0" t="n">
        <v>610</v>
      </c>
      <c r="J29" s="0" t="n">
        <f aca="false">E29-D29</f>
        <v>7</v>
      </c>
      <c r="K29" s="0" t="n">
        <f aca="false">(E29-D29)*4.2*H29*1000/3600</f>
        <v>10.6166666666667</v>
      </c>
      <c r="L29" s="0" t="n">
        <f aca="false">H29*1000/60</f>
        <v>21.6666666666667</v>
      </c>
      <c r="M29" s="0" t="n">
        <f aca="false">(AVERAGE(D29:E29)-25)*Base!$N$11</f>
        <v>7.07830649970185</v>
      </c>
      <c r="N29" s="0" t="n">
        <f aca="false">M29*60</f>
        <v>424.698389982111</v>
      </c>
      <c r="P29" s="0" t="n">
        <f aca="false">Q28</f>
        <v>23</v>
      </c>
      <c r="Q29" s="0" t="n">
        <f aca="false">P29+1</f>
        <v>24</v>
      </c>
      <c r="R29" s="0" t="n">
        <f aca="false">S28</f>
        <v>52</v>
      </c>
      <c r="S29" s="0" t="n">
        <f aca="false">E30</f>
        <v>53</v>
      </c>
      <c r="T29" s="0" t="n">
        <f aca="false">L29</f>
        <v>21.6666666666667</v>
      </c>
      <c r="U29" s="0" t="n">
        <f aca="false">T29*4.2*(S29-R29)</f>
        <v>91</v>
      </c>
    </row>
    <row r="30" customFormat="false" ht="12.8" hidden="false" customHeight="false" outlineLevel="0" collapsed="false">
      <c r="A30" s="0" t="s">
        <v>84</v>
      </c>
      <c r="C30" s="0" t="n">
        <v>24</v>
      </c>
      <c r="D30" s="0" t="n">
        <v>46</v>
      </c>
      <c r="E30" s="0" t="n">
        <v>53</v>
      </c>
      <c r="F30" s="0" t="n">
        <v>-3</v>
      </c>
      <c r="G30" s="0" t="n">
        <v>25</v>
      </c>
      <c r="H30" s="0" t="n">
        <v>1.38</v>
      </c>
      <c r="I30" s="0" t="n">
        <v>610</v>
      </c>
      <c r="J30" s="0" t="n">
        <f aca="false">E30-D30</f>
        <v>7</v>
      </c>
      <c r="K30" s="0" t="n">
        <f aca="false">(E30-D30)*4.2*H30*1000/3600</f>
        <v>11.27</v>
      </c>
      <c r="L30" s="0" t="n">
        <f aca="false">H30*1000/60</f>
        <v>23</v>
      </c>
      <c r="M30" s="0" t="n">
        <f aca="false">(AVERAGE(D30:E30)-25)*Base!$N$11</f>
        <v>7.37951103160406</v>
      </c>
      <c r="N30" s="0" t="n">
        <f aca="false">M30*60</f>
        <v>442.770661896243</v>
      </c>
      <c r="P30" s="0" t="n">
        <f aca="false">Q29</f>
        <v>24</v>
      </c>
      <c r="Q30" s="0" t="n">
        <f aca="false">P30+1</f>
        <v>25</v>
      </c>
      <c r="R30" s="0" t="n">
        <f aca="false">S29</f>
        <v>53</v>
      </c>
      <c r="S30" s="0" t="n">
        <f aca="false">E31</f>
        <v>53</v>
      </c>
      <c r="T30" s="0" t="n">
        <f aca="false">L30</f>
        <v>23</v>
      </c>
      <c r="U30" s="0" t="n">
        <f aca="false">T30*4.2*(S30-R30)</f>
        <v>0</v>
      </c>
    </row>
    <row r="31" customFormat="false" ht="12.8" hidden="false" customHeight="false" outlineLevel="0" collapsed="false">
      <c r="A31" s="0" t="s">
        <v>85</v>
      </c>
      <c r="C31" s="0" t="n">
        <v>25</v>
      </c>
      <c r="D31" s="0" t="n">
        <v>46</v>
      </c>
      <c r="E31" s="0" t="n">
        <v>53</v>
      </c>
      <c r="F31" s="0" t="n">
        <v>-3</v>
      </c>
      <c r="G31" s="0" t="n">
        <v>25</v>
      </c>
      <c r="H31" s="0" t="n">
        <v>1.39</v>
      </c>
      <c r="I31" s="0" t="n">
        <v>610</v>
      </c>
      <c r="J31" s="0" t="n">
        <f aca="false">E31-D31</f>
        <v>7</v>
      </c>
      <c r="K31" s="0" t="n">
        <f aca="false">(E31-D31)*4.2*H31*1000/3600</f>
        <v>11.3516666666667</v>
      </c>
      <c r="L31" s="0" t="n">
        <f aca="false">H31*1000/60</f>
        <v>23.1666666666667</v>
      </c>
      <c r="M31" s="0" t="n">
        <f aca="false">(AVERAGE(D31:E31)-25)*Base!$N$11</f>
        <v>7.37951103160406</v>
      </c>
      <c r="N31" s="0" t="n">
        <f aca="false">M31*60</f>
        <v>442.770661896243</v>
      </c>
      <c r="P31" s="0" t="n">
        <f aca="false">Q30</f>
        <v>25</v>
      </c>
      <c r="Q31" s="0" t="n">
        <f aca="false">P31+1</f>
        <v>26</v>
      </c>
      <c r="R31" s="0" t="n">
        <f aca="false">S30</f>
        <v>53</v>
      </c>
      <c r="S31" s="0" t="n">
        <f aca="false">E32</f>
        <v>54</v>
      </c>
      <c r="T31" s="0" t="n">
        <f aca="false">L31</f>
        <v>23.1666666666667</v>
      </c>
      <c r="U31" s="0" t="n">
        <f aca="false">T31*4.2*(S31-R31)</f>
        <v>97.3</v>
      </c>
    </row>
    <row r="32" customFormat="false" ht="12.8" hidden="false" customHeight="false" outlineLevel="0" collapsed="false">
      <c r="A32" s="0" t="s">
        <v>86</v>
      </c>
      <c r="C32" s="0" t="n">
        <v>26</v>
      </c>
      <c r="D32" s="0" t="n">
        <v>47</v>
      </c>
      <c r="E32" s="0" t="n">
        <v>54</v>
      </c>
      <c r="F32" s="0" t="n">
        <v>-3</v>
      </c>
      <c r="G32" s="0" t="n">
        <v>25</v>
      </c>
      <c r="H32" s="0" t="n">
        <v>1.37</v>
      </c>
      <c r="I32" s="0" t="n">
        <v>610</v>
      </c>
      <c r="J32" s="0" t="n">
        <f aca="false">E32-D32</f>
        <v>7</v>
      </c>
      <c r="K32" s="0" t="n">
        <f aca="false">(E32-D32)*4.2*H32*1000/3600</f>
        <v>11.1883333333333</v>
      </c>
      <c r="L32" s="0" t="n">
        <f aca="false">H32*1000/60</f>
        <v>22.8333333333333</v>
      </c>
      <c r="M32" s="0" t="n">
        <f aca="false">(AVERAGE(D32:E32)-25)*Base!$N$11</f>
        <v>7.68071556350626</v>
      </c>
      <c r="N32" s="0" t="n">
        <f aca="false">M32*60</f>
        <v>460.842933810376</v>
      </c>
      <c r="P32" s="0" t="n">
        <f aca="false">Q31</f>
        <v>26</v>
      </c>
      <c r="Q32" s="0" t="n">
        <f aca="false">P32+1</f>
        <v>27</v>
      </c>
      <c r="R32" s="0" t="n">
        <f aca="false">S31</f>
        <v>54</v>
      </c>
      <c r="S32" s="0" t="n">
        <f aca="false">E33</f>
        <v>54</v>
      </c>
      <c r="T32" s="0" t="n">
        <f aca="false">L32</f>
        <v>22.8333333333333</v>
      </c>
      <c r="U32" s="0" t="n">
        <f aca="false">T32*4.2*(S32-R32)</f>
        <v>0</v>
      </c>
    </row>
    <row r="33" customFormat="false" ht="12.8" hidden="false" customHeight="false" outlineLevel="0" collapsed="false">
      <c r="A33" s="0" t="s">
        <v>87</v>
      </c>
      <c r="C33" s="0" t="n">
        <v>27</v>
      </c>
      <c r="D33" s="0" t="n">
        <v>48</v>
      </c>
      <c r="E33" s="0" t="n">
        <v>54</v>
      </c>
      <c r="F33" s="0" t="n">
        <v>-4</v>
      </c>
      <c r="G33" s="0" t="n">
        <v>25</v>
      </c>
      <c r="H33" s="0" t="n">
        <v>1.38</v>
      </c>
      <c r="I33" s="0" t="n">
        <v>610</v>
      </c>
      <c r="J33" s="0" t="n">
        <f aca="false">E33-D33</f>
        <v>6</v>
      </c>
      <c r="K33" s="0" t="n">
        <f aca="false">(E33-D33)*4.2*H33*1000/3600</f>
        <v>9.66</v>
      </c>
      <c r="L33" s="0" t="n">
        <f aca="false">H33*1000/60</f>
        <v>23</v>
      </c>
      <c r="M33" s="0" t="n">
        <f aca="false">(AVERAGE(D33:E33)-25)*Base!$N$11</f>
        <v>7.83131782945737</v>
      </c>
      <c r="N33" s="0" t="n">
        <f aca="false">M33*60</f>
        <v>469.879069767442</v>
      </c>
      <c r="P33" s="0" t="n">
        <f aca="false">Q32</f>
        <v>27</v>
      </c>
      <c r="Q33" s="0" t="n">
        <f aca="false">P33+1</f>
        <v>28</v>
      </c>
      <c r="R33" s="0" t="n">
        <f aca="false">S32</f>
        <v>54</v>
      </c>
      <c r="S33" s="0" t="n">
        <f aca="false">E34</f>
        <v>55</v>
      </c>
      <c r="T33" s="0" t="n">
        <f aca="false">L33</f>
        <v>23</v>
      </c>
      <c r="U33" s="0" t="n">
        <f aca="false">T33*4.2*(S33-R33)</f>
        <v>96.6</v>
      </c>
    </row>
    <row r="34" customFormat="false" ht="12.8" hidden="false" customHeight="false" outlineLevel="0" collapsed="false">
      <c r="A34" s="0" t="s">
        <v>88</v>
      </c>
      <c r="C34" s="0" t="n">
        <v>28</v>
      </c>
      <c r="D34" s="0" t="n">
        <v>48</v>
      </c>
      <c r="E34" s="0" t="n">
        <v>55</v>
      </c>
      <c r="F34" s="0" t="n">
        <v>-4</v>
      </c>
      <c r="G34" s="0" t="n">
        <v>25</v>
      </c>
      <c r="H34" s="0" t="n">
        <v>1.38</v>
      </c>
      <c r="I34" s="0" t="n">
        <v>600</v>
      </c>
      <c r="J34" s="0" t="n">
        <f aca="false">E34-D34</f>
        <v>7</v>
      </c>
      <c r="K34" s="0" t="n">
        <f aca="false">(E34-D34)*4.2*H34*1000/3600</f>
        <v>11.27</v>
      </c>
      <c r="L34" s="0" t="n">
        <f aca="false">H34*1000/60</f>
        <v>23</v>
      </c>
      <c r="M34" s="0" t="n">
        <f aca="false">(AVERAGE(D34:E34)-25)*Base!$N$11</f>
        <v>7.98192009540847</v>
      </c>
      <c r="N34" s="0" t="n">
        <f aca="false">M34*60</f>
        <v>478.915205724508</v>
      </c>
      <c r="P34" s="0" t="n">
        <f aca="false">Q33</f>
        <v>28</v>
      </c>
      <c r="Q34" s="0" t="n">
        <f aca="false">P34+1</f>
        <v>29</v>
      </c>
      <c r="R34" s="0" t="n">
        <f aca="false">S33</f>
        <v>55</v>
      </c>
      <c r="S34" s="0" t="n">
        <f aca="false">E35</f>
        <v>55</v>
      </c>
      <c r="T34" s="0" t="n">
        <f aca="false">L34</f>
        <v>23</v>
      </c>
      <c r="U34" s="0" t="n">
        <f aca="false">T34*4.2*(S34-R34)</f>
        <v>0</v>
      </c>
    </row>
    <row r="35" customFormat="false" ht="12.8" hidden="false" customHeight="false" outlineLevel="0" collapsed="false">
      <c r="A35" s="0" t="s">
        <v>89</v>
      </c>
      <c r="C35" s="0" t="n">
        <v>29</v>
      </c>
      <c r="D35" s="0" t="n">
        <v>48</v>
      </c>
      <c r="E35" s="0" t="n">
        <v>55</v>
      </c>
      <c r="F35" s="0" t="n">
        <v>-4</v>
      </c>
      <c r="G35" s="0" t="n">
        <v>25</v>
      </c>
      <c r="H35" s="0" t="n">
        <v>1.38</v>
      </c>
      <c r="I35" s="0" t="n">
        <v>610</v>
      </c>
      <c r="J35" s="0" t="n">
        <f aca="false">E35-D35</f>
        <v>7</v>
      </c>
      <c r="K35" s="0" t="n">
        <f aca="false">(E35-D35)*4.2*H35*1000/3600</f>
        <v>11.27</v>
      </c>
      <c r="L35" s="0" t="n">
        <f aca="false">H35*1000/60</f>
        <v>23</v>
      </c>
      <c r="M35" s="0" t="n">
        <f aca="false">(AVERAGE(D35:E35)-25)*Base!$N$11</f>
        <v>7.98192009540847</v>
      </c>
      <c r="N35" s="0" t="n">
        <f aca="false">M35*60</f>
        <v>478.915205724508</v>
      </c>
      <c r="P35" s="0" t="n">
        <f aca="false">Q34</f>
        <v>29</v>
      </c>
      <c r="Q35" s="0" t="n">
        <f aca="false">P35+1</f>
        <v>30</v>
      </c>
      <c r="R35" s="0" t="n">
        <f aca="false">S34</f>
        <v>55</v>
      </c>
      <c r="S35" s="0" t="n">
        <f aca="false">E36</f>
        <v>56</v>
      </c>
      <c r="T35" s="0" t="n">
        <f aca="false">L35</f>
        <v>23</v>
      </c>
      <c r="U35" s="0" t="n">
        <f aca="false">T35*4.2*(S35-R35)</f>
        <v>96.6</v>
      </c>
    </row>
    <row r="36" customFormat="false" ht="12.8" hidden="false" customHeight="false" outlineLevel="0" collapsed="false">
      <c r="A36" s="0" t="s">
        <v>90</v>
      </c>
      <c r="C36" s="0" t="n">
        <v>30</v>
      </c>
      <c r="D36" s="0" t="n">
        <v>49</v>
      </c>
      <c r="E36" s="0" t="n">
        <v>56</v>
      </c>
      <c r="F36" s="0" t="n">
        <v>-4</v>
      </c>
      <c r="G36" s="0" t="n">
        <v>25</v>
      </c>
      <c r="H36" s="0" t="n">
        <v>1.4</v>
      </c>
      <c r="I36" s="0" t="n">
        <v>610</v>
      </c>
      <c r="J36" s="0" t="n">
        <f aca="false">E36-D36</f>
        <v>7</v>
      </c>
      <c r="K36" s="0" t="n">
        <f aca="false">(E36-D36)*4.2*H36*1000/3600</f>
        <v>11.4333333333333</v>
      </c>
      <c r="L36" s="0" t="n">
        <f aca="false">H36*1000/60</f>
        <v>23.3333333333333</v>
      </c>
      <c r="M36" s="0" t="n">
        <f aca="false">(AVERAGE(D36:E36)-25)*Base!$N$11</f>
        <v>8.28312462731068</v>
      </c>
      <c r="N36" s="0" t="n">
        <f aca="false">M36*60</f>
        <v>496.987477638641</v>
      </c>
      <c r="P36" s="0" t="n">
        <f aca="false">Q35</f>
        <v>30</v>
      </c>
      <c r="Q36" s="0" t="n">
        <f aca="false">P36+1</f>
        <v>31</v>
      </c>
      <c r="R36" s="0" t="n">
        <f aca="false">S35</f>
        <v>56</v>
      </c>
      <c r="S36" s="0" t="n">
        <f aca="false">E37</f>
        <v>56</v>
      </c>
      <c r="T36" s="0" t="n">
        <f aca="false">L36</f>
        <v>23.3333333333333</v>
      </c>
      <c r="U36" s="0" t="n">
        <f aca="false">T36*4.2*(S36-R36)</f>
        <v>0</v>
      </c>
    </row>
    <row r="37" customFormat="false" ht="12.8" hidden="false" customHeight="false" outlineLevel="0" collapsed="false">
      <c r="A37" s="0" t="s">
        <v>91</v>
      </c>
      <c r="C37" s="0" t="n">
        <v>31</v>
      </c>
      <c r="D37" s="0" t="n">
        <v>49</v>
      </c>
      <c r="E37" s="0" t="n">
        <v>56</v>
      </c>
      <c r="F37" s="0" t="n">
        <v>-4</v>
      </c>
      <c r="G37" s="0" t="n">
        <v>25</v>
      </c>
      <c r="H37" s="0" t="n">
        <v>1.37</v>
      </c>
      <c r="I37" s="0" t="n">
        <v>610</v>
      </c>
      <c r="J37" s="0" t="n">
        <f aca="false">E37-D37</f>
        <v>7</v>
      </c>
      <c r="K37" s="0" t="n">
        <f aca="false">(E37-D37)*4.2*H37*1000/3600</f>
        <v>11.1883333333333</v>
      </c>
      <c r="L37" s="0" t="n">
        <f aca="false">H37*1000/60</f>
        <v>22.8333333333333</v>
      </c>
      <c r="M37" s="0" t="n">
        <f aca="false">(AVERAGE(D37:E37)-25)*Base!$N$11</f>
        <v>8.28312462731068</v>
      </c>
      <c r="N37" s="0" t="n">
        <f aca="false">M37*60</f>
        <v>496.987477638641</v>
      </c>
      <c r="P37" s="0" t="n">
        <f aca="false">Q36</f>
        <v>31</v>
      </c>
      <c r="Q37" s="0" t="n">
        <f aca="false">P37+1</f>
        <v>32</v>
      </c>
      <c r="R37" s="0" t="n">
        <f aca="false">S36</f>
        <v>56</v>
      </c>
      <c r="S37" s="0" t="n">
        <f aca="false">E38</f>
        <v>57</v>
      </c>
      <c r="T37" s="0" t="n">
        <f aca="false">L37</f>
        <v>22.8333333333333</v>
      </c>
      <c r="U37" s="0" t="n">
        <f aca="false">T37*4.2*(S37-R37)</f>
        <v>95.9</v>
      </c>
    </row>
    <row r="38" customFormat="false" ht="12.8" hidden="false" customHeight="false" outlineLevel="0" collapsed="false">
      <c r="A38" s="0" t="s">
        <v>92</v>
      </c>
      <c r="C38" s="0" t="n">
        <v>32</v>
      </c>
      <c r="D38" s="0" t="n">
        <v>50</v>
      </c>
      <c r="E38" s="0" t="n">
        <v>57</v>
      </c>
      <c r="F38" s="0" t="n">
        <v>-4</v>
      </c>
      <c r="G38" s="0" t="n">
        <v>25</v>
      </c>
      <c r="H38" s="0" t="n">
        <v>1.39</v>
      </c>
      <c r="I38" s="0" t="n">
        <v>610</v>
      </c>
      <c r="J38" s="0" t="n">
        <f aca="false">E38-D38</f>
        <v>7</v>
      </c>
      <c r="K38" s="0" t="n">
        <f aca="false">(E38-D38)*4.2*H38*1000/3600</f>
        <v>11.3516666666667</v>
      </c>
      <c r="L38" s="0" t="n">
        <f aca="false">H38*1000/60</f>
        <v>23.1666666666667</v>
      </c>
      <c r="M38" s="0" t="n">
        <f aca="false">(AVERAGE(D38:E38)-25)*Base!$N$11</f>
        <v>8.58432915921288</v>
      </c>
      <c r="N38" s="0" t="n">
        <f aca="false">M38*60</f>
        <v>515.059749552773</v>
      </c>
      <c r="P38" s="0" t="n">
        <f aca="false">Q37</f>
        <v>32</v>
      </c>
      <c r="Q38" s="0" t="n">
        <f aca="false">P38+1</f>
        <v>33</v>
      </c>
      <c r="R38" s="0" t="n">
        <f aca="false">S37</f>
        <v>57</v>
      </c>
      <c r="S38" s="0" t="n">
        <f aca="false">E39</f>
        <v>57</v>
      </c>
      <c r="T38" s="0" t="n">
        <f aca="false">L38</f>
        <v>23.1666666666667</v>
      </c>
      <c r="U38" s="0" t="n">
        <f aca="false">T38*4.2*(S38-R38)</f>
        <v>0</v>
      </c>
    </row>
    <row r="39" customFormat="false" ht="12.8" hidden="false" customHeight="false" outlineLevel="0" collapsed="false">
      <c r="A39" s="0" t="s">
        <v>93</v>
      </c>
      <c r="C39" s="0" t="n">
        <v>33</v>
      </c>
      <c r="D39" s="0" t="n">
        <v>50</v>
      </c>
      <c r="E39" s="0" t="n">
        <v>57</v>
      </c>
      <c r="F39" s="0" t="n">
        <v>-4</v>
      </c>
      <c r="G39" s="0" t="n">
        <v>25</v>
      </c>
      <c r="H39" s="0" t="n">
        <v>1.27</v>
      </c>
      <c r="I39" s="0" t="n">
        <v>610</v>
      </c>
      <c r="J39" s="0" t="n">
        <f aca="false">E39-D39</f>
        <v>7</v>
      </c>
      <c r="K39" s="0" t="n">
        <f aca="false">(E39-D39)*4.2*H39*1000/3600</f>
        <v>10.3716666666667</v>
      </c>
      <c r="L39" s="0" t="n">
        <f aca="false">H39*1000/60</f>
        <v>21.1666666666667</v>
      </c>
      <c r="M39" s="0" t="n">
        <f aca="false">(AVERAGE(D39:E39)-25)*Base!$N$11</f>
        <v>8.58432915921288</v>
      </c>
      <c r="N39" s="0" t="n">
        <f aca="false">M39*60</f>
        <v>515.059749552773</v>
      </c>
      <c r="P39" s="0" t="n">
        <f aca="false">Q38</f>
        <v>33</v>
      </c>
      <c r="Q39" s="0" t="n">
        <f aca="false">P39+1</f>
        <v>34</v>
      </c>
      <c r="R39" s="0" t="n">
        <f aca="false">S38</f>
        <v>57</v>
      </c>
      <c r="S39" s="0" t="n">
        <f aca="false">E40</f>
        <v>56</v>
      </c>
      <c r="T39" s="0" t="n">
        <f aca="false">L39</f>
        <v>21.1666666666667</v>
      </c>
      <c r="U39" s="0" t="n">
        <f aca="false">T39*4.2*(S39-R39)</f>
        <v>-88.9</v>
      </c>
    </row>
    <row r="40" customFormat="false" ht="12.8" hidden="false" customHeight="false" outlineLevel="0" collapsed="false">
      <c r="A40" s="0" t="s">
        <v>94</v>
      </c>
      <c r="C40" s="0" t="n">
        <v>34</v>
      </c>
      <c r="D40" s="0" t="n">
        <v>50</v>
      </c>
      <c r="E40" s="0" t="n">
        <v>56</v>
      </c>
      <c r="F40" s="0" t="n">
        <v>-4</v>
      </c>
      <c r="G40" s="0" t="n">
        <v>25</v>
      </c>
      <c r="H40" s="0" t="n">
        <v>1.15</v>
      </c>
      <c r="I40" s="0" t="n">
        <v>610</v>
      </c>
      <c r="J40" s="0" t="n">
        <f aca="false">E40-D40</f>
        <v>6</v>
      </c>
      <c r="K40" s="0" t="n">
        <f aca="false">(E40-D40)*4.2*H40*1000/3600</f>
        <v>8.05</v>
      </c>
      <c r="L40" s="0" t="n">
        <f aca="false">H40*1000/60</f>
        <v>19.1666666666667</v>
      </c>
      <c r="M40" s="0" t="n">
        <f aca="false">(AVERAGE(D40:E40)-25)*Base!$N$11</f>
        <v>8.43372689326178</v>
      </c>
      <c r="N40" s="0" t="n">
        <f aca="false">M40*60</f>
        <v>506.023613595707</v>
      </c>
      <c r="P40" s="0" t="n">
        <f aca="false">Q39</f>
        <v>34</v>
      </c>
      <c r="Q40" s="0" t="n">
        <f aca="false">P40+1</f>
        <v>35</v>
      </c>
      <c r="R40" s="0" t="n">
        <f aca="false">S39</f>
        <v>56</v>
      </c>
      <c r="S40" s="0" t="n">
        <f aca="false">E41</f>
        <v>57</v>
      </c>
      <c r="T40" s="0" t="n">
        <f aca="false">L40</f>
        <v>19.1666666666667</v>
      </c>
      <c r="U40" s="0" t="n">
        <f aca="false">T40*4.2*(S40-R40)</f>
        <v>80.5</v>
      </c>
    </row>
    <row r="41" customFormat="false" ht="12.8" hidden="false" customHeight="false" outlineLevel="0" collapsed="false">
      <c r="A41" s="0" t="s">
        <v>95</v>
      </c>
      <c r="C41" s="0" t="n">
        <v>35</v>
      </c>
      <c r="D41" s="0" t="n">
        <v>49</v>
      </c>
      <c r="E41" s="0" t="n">
        <v>57</v>
      </c>
      <c r="F41" s="0" t="n">
        <v>-4</v>
      </c>
      <c r="G41" s="0" t="n">
        <v>25</v>
      </c>
      <c r="H41" s="0" t="n">
        <v>1.02</v>
      </c>
      <c r="I41" s="0" t="n">
        <v>610</v>
      </c>
      <c r="J41" s="0" t="n">
        <f aca="false">E41-D41</f>
        <v>8</v>
      </c>
      <c r="K41" s="0" t="n">
        <f aca="false">(E41-D41)*4.2*H41*1000/3600</f>
        <v>9.52</v>
      </c>
      <c r="L41" s="0" t="n">
        <f aca="false">H41*1000/60</f>
        <v>17</v>
      </c>
      <c r="M41" s="0" t="n">
        <f aca="false">(AVERAGE(D41:E41)-25)*Base!$N$11</f>
        <v>8.43372689326178</v>
      </c>
      <c r="N41" s="0" t="n">
        <f aca="false">M41*60</f>
        <v>506.023613595707</v>
      </c>
      <c r="P41" s="0" t="n">
        <f aca="false">Q40</f>
        <v>35</v>
      </c>
      <c r="Q41" s="0" t="n">
        <f aca="false">P41+1</f>
        <v>36</v>
      </c>
      <c r="R41" s="0" t="n">
        <f aca="false">S40</f>
        <v>57</v>
      </c>
      <c r="S41" s="0" t="n">
        <f aca="false">E42</f>
        <v>58</v>
      </c>
      <c r="T41" s="0" t="n">
        <f aca="false">L41</f>
        <v>17</v>
      </c>
      <c r="U41" s="0" t="n">
        <f aca="false">T41*4.2*(S41-R41)</f>
        <v>71.4</v>
      </c>
    </row>
    <row r="42" customFormat="false" ht="12.8" hidden="false" customHeight="false" outlineLevel="0" collapsed="false">
      <c r="A42" s="0" t="s">
        <v>96</v>
      </c>
      <c r="C42" s="0" t="n">
        <v>36</v>
      </c>
      <c r="D42" s="0" t="n">
        <v>49</v>
      </c>
      <c r="E42" s="0" t="n">
        <v>58</v>
      </c>
      <c r="F42" s="0" t="n">
        <v>-4</v>
      </c>
      <c r="G42" s="0" t="n">
        <v>25</v>
      </c>
      <c r="H42" s="0" t="n">
        <v>0.93</v>
      </c>
      <c r="I42" s="0" t="n">
        <v>600</v>
      </c>
      <c r="J42" s="0" t="n">
        <f aca="false">E42-D42</f>
        <v>9</v>
      </c>
      <c r="K42" s="0" t="n">
        <f aca="false">(E42-D42)*4.2*H42*1000/3600</f>
        <v>9.765</v>
      </c>
      <c r="L42" s="0" t="n">
        <f aca="false">H42*1000/60</f>
        <v>15.5</v>
      </c>
      <c r="M42" s="0" t="n">
        <f aca="false">(AVERAGE(D42:E42)-25)*Base!$N$11</f>
        <v>8.58432915921288</v>
      </c>
      <c r="N42" s="0" t="n">
        <f aca="false">M42*60</f>
        <v>515.059749552773</v>
      </c>
      <c r="P42" s="0" t="n">
        <f aca="false">Q41</f>
        <v>36</v>
      </c>
      <c r="Q42" s="0" t="n">
        <f aca="false">P42+1</f>
        <v>37</v>
      </c>
      <c r="R42" s="0" t="n">
        <f aca="false">S41</f>
        <v>58</v>
      </c>
      <c r="S42" s="0" t="n">
        <f aca="false">E43</f>
        <v>58</v>
      </c>
      <c r="T42" s="0" t="n">
        <f aca="false">L42</f>
        <v>15.5</v>
      </c>
      <c r="U42" s="0" t="n">
        <f aca="false">T42*4.2*(S42-R42)</f>
        <v>0</v>
      </c>
    </row>
    <row r="43" customFormat="false" ht="12.8" hidden="false" customHeight="false" outlineLevel="0" collapsed="false">
      <c r="A43" s="0" t="s">
        <v>97</v>
      </c>
      <c r="C43" s="0" t="n">
        <v>37</v>
      </c>
      <c r="D43" s="0" t="n">
        <v>49</v>
      </c>
      <c r="E43" s="0" t="n">
        <v>58</v>
      </c>
      <c r="F43" s="0" t="n">
        <v>-4</v>
      </c>
      <c r="G43" s="0" t="n">
        <v>25</v>
      </c>
      <c r="H43" s="0" t="n">
        <v>0.94</v>
      </c>
      <c r="I43" s="0" t="n">
        <v>600</v>
      </c>
      <c r="J43" s="0" t="n">
        <f aca="false">E43-D43</f>
        <v>9</v>
      </c>
      <c r="K43" s="0" t="n">
        <f aca="false">(E43-D43)*4.2*H43*1000/3600</f>
        <v>9.87</v>
      </c>
      <c r="L43" s="0" t="n">
        <f aca="false">H43*1000/60</f>
        <v>15.6666666666667</v>
      </c>
      <c r="M43" s="0" t="n">
        <f aca="false">(AVERAGE(D43:E43)-25)*Base!$N$11</f>
        <v>8.58432915921288</v>
      </c>
      <c r="N43" s="0" t="n">
        <f aca="false">M43*60</f>
        <v>515.059749552773</v>
      </c>
      <c r="P43" s="0" t="n">
        <f aca="false">Q42</f>
        <v>37</v>
      </c>
      <c r="Q43" s="0" t="n">
        <f aca="false">P43+1</f>
        <v>38</v>
      </c>
      <c r="R43" s="0" t="n">
        <f aca="false">S42</f>
        <v>58</v>
      </c>
      <c r="S43" s="0" t="n">
        <f aca="false">E44</f>
        <v>56</v>
      </c>
      <c r="T43" s="0" t="n">
        <f aca="false">L43</f>
        <v>15.6666666666667</v>
      </c>
      <c r="U43" s="0" t="n">
        <f aca="false">T43*4.2*(S43-R43)</f>
        <v>-131.6</v>
      </c>
    </row>
    <row r="44" customFormat="false" ht="12.8" hidden="false" customHeight="false" outlineLevel="0" collapsed="false">
      <c r="A44" s="0" t="s">
        <v>98</v>
      </c>
      <c r="C44" s="0" t="n">
        <v>38</v>
      </c>
      <c r="D44" s="0" t="n">
        <v>50</v>
      </c>
      <c r="E44" s="0" t="n">
        <v>56</v>
      </c>
      <c r="F44" s="0" t="n">
        <v>-4</v>
      </c>
      <c r="G44" s="0" t="n">
        <v>25</v>
      </c>
      <c r="H44" s="0" t="n">
        <v>1.03</v>
      </c>
      <c r="I44" s="0" t="n">
        <v>610</v>
      </c>
      <c r="J44" s="0" t="n">
        <f aca="false">E44-D44</f>
        <v>6</v>
      </c>
      <c r="K44" s="0" t="n">
        <f aca="false">(E44-D44)*4.2*H44*1000/3600</f>
        <v>7.21</v>
      </c>
      <c r="L44" s="0" t="n">
        <f aca="false">H44*1000/60</f>
        <v>17.1666666666667</v>
      </c>
      <c r="M44" s="0" t="n">
        <f aca="false">(AVERAGE(D44:E44)-25)*Base!$N$11</f>
        <v>8.43372689326178</v>
      </c>
      <c r="N44" s="0" t="n">
        <f aca="false">M44*60</f>
        <v>506.023613595707</v>
      </c>
      <c r="P44" s="0" t="n">
        <f aca="false">Q43</f>
        <v>38</v>
      </c>
      <c r="Q44" s="0" t="n">
        <f aca="false">P44+1</f>
        <v>39</v>
      </c>
      <c r="R44" s="0" t="n">
        <f aca="false">S43</f>
        <v>56</v>
      </c>
      <c r="S44" s="0" t="n">
        <f aca="false">E45</f>
        <v>56</v>
      </c>
      <c r="T44" s="0" t="n">
        <f aca="false">L44</f>
        <v>17.1666666666667</v>
      </c>
      <c r="U44" s="0" t="n">
        <f aca="false">T44*4.2*(S44-R44)</f>
        <v>0</v>
      </c>
    </row>
    <row r="45" customFormat="false" ht="12.8" hidden="false" customHeight="false" outlineLevel="0" collapsed="false">
      <c r="A45" s="0" t="s">
        <v>99</v>
      </c>
      <c r="C45" s="0" t="n">
        <v>39</v>
      </c>
      <c r="D45" s="0" t="n">
        <v>49</v>
      </c>
      <c r="E45" s="0" t="n">
        <v>56</v>
      </c>
      <c r="F45" s="0" t="n">
        <v>-4</v>
      </c>
      <c r="G45" s="0" t="n">
        <v>25</v>
      </c>
      <c r="H45" s="0" t="n">
        <v>1.04</v>
      </c>
      <c r="I45" s="0" t="n">
        <v>610</v>
      </c>
      <c r="J45" s="0" t="n">
        <f aca="false">E45-D45</f>
        <v>7</v>
      </c>
      <c r="K45" s="0" t="n">
        <f aca="false">(E45-D45)*4.2*H45*1000/3600</f>
        <v>8.49333333333333</v>
      </c>
      <c r="L45" s="0" t="n">
        <f aca="false">H45*1000/60</f>
        <v>17.3333333333333</v>
      </c>
      <c r="M45" s="0" t="n">
        <f aca="false">(AVERAGE(D45:E45)-25)*Base!$N$11</f>
        <v>8.28312462731068</v>
      </c>
      <c r="N45" s="0" t="n">
        <f aca="false">M45*60</f>
        <v>496.987477638641</v>
      </c>
      <c r="P45" s="0" t="n">
        <f aca="false">Q44</f>
        <v>39</v>
      </c>
      <c r="Q45" s="0" t="n">
        <f aca="false">P45+1</f>
        <v>40</v>
      </c>
      <c r="R45" s="0" t="n">
        <f aca="false">S44</f>
        <v>56</v>
      </c>
      <c r="S45" s="0" t="n">
        <f aca="false">E46</f>
        <v>58</v>
      </c>
      <c r="T45" s="0" t="n">
        <f aca="false">L45</f>
        <v>17.3333333333333</v>
      </c>
      <c r="U45" s="0" t="n">
        <f aca="false">T45*4.2*(S45-R45)</f>
        <v>145.6</v>
      </c>
    </row>
    <row r="46" customFormat="false" ht="12.8" hidden="false" customHeight="false" outlineLevel="0" collapsed="false">
      <c r="A46" s="0" t="s">
        <v>100</v>
      </c>
      <c r="C46" s="0" t="n">
        <v>40</v>
      </c>
      <c r="D46" s="0" t="n">
        <v>49</v>
      </c>
      <c r="E46" s="0" t="n">
        <v>58</v>
      </c>
      <c r="F46" s="0" t="n">
        <v>-4</v>
      </c>
      <c r="G46" s="0" t="n">
        <v>25</v>
      </c>
      <c r="H46" s="0" t="n">
        <v>0.96</v>
      </c>
      <c r="I46" s="0" t="n">
        <v>610</v>
      </c>
      <c r="J46" s="0" t="n">
        <f aca="false">E46-D46</f>
        <v>9</v>
      </c>
      <c r="K46" s="0" t="n">
        <f aca="false">(E46-D46)*4.2*H46*1000/3600</f>
        <v>10.08</v>
      </c>
      <c r="L46" s="0" t="n">
        <f aca="false">H46*1000/60</f>
        <v>16</v>
      </c>
      <c r="M46" s="0" t="n">
        <f aca="false">(AVERAGE(D46:E46)-25)*Base!$N$11</f>
        <v>8.58432915921288</v>
      </c>
      <c r="N46" s="0" t="n">
        <f aca="false">M46*60</f>
        <v>515.059749552773</v>
      </c>
      <c r="P46" s="0" t="n">
        <f aca="false">Q45</f>
        <v>40</v>
      </c>
      <c r="Q46" s="0" t="n">
        <f aca="false">P46+1</f>
        <v>41</v>
      </c>
      <c r="R46" s="0" t="n">
        <f aca="false">S45</f>
        <v>58</v>
      </c>
      <c r="S46" s="0" t="n">
        <f aca="false">E47</f>
        <v>58</v>
      </c>
      <c r="T46" s="0" t="n">
        <f aca="false">L46</f>
        <v>16</v>
      </c>
      <c r="U46" s="0" t="n">
        <f aca="false">T46*4.2*(S46-R46)</f>
        <v>0</v>
      </c>
    </row>
    <row r="47" customFormat="false" ht="12.8" hidden="false" customHeight="false" outlineLevel="0" collapsed="false">
      <c r="A47" s="0" t="s">
        <v>101</v>
      </c>
      <c r="C47" s="0" t="n">
        <v>41</v>
      </c>
      <c r="D47" s="0" t="n">
        <v>49</v>
      </c>
      <c r="E47" s="0" t="n">
        <v>58</v>
      </c>
      <c r="F47" s="0" t="n">
        <v>-4</v>
      </c>
      <c r="G47" s="0" t="n">
        <v>25</v>
      </c>
      <c r="H47" s="0" t="n">
        <v>0.94</v>
      </c>
      <c r="I47" s="0" t="n">
        <v>610</v>
      </c>
      <c r="J47" s="0" t="n">
        <f aca="false">E47-D47</f>
        <v>9</v>
      </c>
      <c r="K47" s="0" t="n">
        <f aca="false">(E47-D47)*4.2*H47*1000/3600</f>
        <v>9.87</v>
      </c>
      <c r="L47" s="0" t="n">
        <f aca="false">H47*1000/60</f>
        <v>15.6666666666667</v>
      </c>
      <c r="M47" s="0" t="n">
        <f aca="false">(AVERAGE(D47:E47)-25)*Base!$N$11</f>
        <v>8.58432915921288</v>
      </c>
      <c r="N47" s="0" t="n">
        <f aca="false">M47*60</f>
        <v>515.059749552773</v>
      </c>
      <c r="P47" s="0" t="n">
        <f aca="false">Q46</f>
        <v>41</v>
      </c>
      <c r="Q47" s="0" t="n">
        <f aca="false">P47+1</f>
        <v>42</v>
      </c>
      <c r="R47" s="0" t="n">
        <f aca="false">S46</f>
        <v>58</v>
      </c>
      <c r="S47" s="0" t="n">
        <f aca="false">E48</f>
        <v>56</v>
      </c>
      <c r="T47" s="0" t="n">
        <f aca="false">L47</f>
        <v>15.6666666666667</v>
      </c>
      <c r="U47" s="0" t="n">
        <f aca="false">T47*4.2*(S47-R47)</f>
        <v>-131.6</v>
      </c>
    </row>
    <row r="48" customFormat="false" ht="12.8" hidden="false" customHeight="false" outlineLevel="0" collapsed="false">
      <c r="A48" s="0" t="s">
        <v>102</v>
      </c>
      <c r="C48" s="0" t="n">
        <v>42</v>
      </c>
      <c r="D48" s="0" t="n">
        <v>50</v>
      </c>
      <c r="E48" s="0" t="n">
        <v>56</v>
      </c>
      <c r="F48" s="0" t="n">
        <v>-4</v>
      </c>
      <c r="G48" s="0" t="n">
        <v>25</v>
      </c>
      <c r="H48" s="0" t="n">
        <v>1.05</v>
      </c>
      <c r="I48" s="0" t="n">
        <v>610</v>
      </c>
      <c r="J48" s="0" t="n">
        <f aca="false">E48-D48</f>
        <v>6</v>
      </c>
      <c r="K48" s="0" t="n">
        <f aca="false">(E48-D48)*4.2*H48*1000/3600</f>
        <v>7.35</v>
      </c>
      <c r="L48" s="0" t="n">
        <f aca="false">H48*1000/60</f>
        <v>17.5</v>
      </c>
      <c r="M48" s="0" t="n">
        <f aca="false">(AVERAGE(D48:E48)-25)*Base!$N$11</f>
        <v>8.43372689326178</v>
      </c>
      <c r="N48" s="0" t="n">
        <f aca="false">M48*60</f>
        <v>506.023613595707</v>
      </c>
      <c r="P48" s="0" t="n">
        <f aca="false">Q47</f>
        <v>42</v>
      </c>
      <c r="Q48" s="0" t="n">
        <f aca="false">P48+1</f>
        <v>43</v>
      </c>
      <c r="R48" s="0" t="n">
        <f aca="false">S47</f>
        <v>56</v>
      </c>
      <c r="S48" s="0" t="n">
        <f aca="false">E49</f>
        <v>56</v>
      </c>
      <c r="T48" s="0" t="n">
        <f aca="false">L48</f>
        <v>17.5</v>
      </c>
      <c r="U48" s="0" t="n">
        <f aca="false">T48*4.2*(S48-R48)</f>
        <v>0</v>
      </c>
    </row>
    <row r="49" customFormat="false" ht="12.8" hidden="false" customHeight="false" outlineLevel="0" collapsed="false">
      <c r="A49" s="0" t="s">
        <v>103</v>
      </c>
      <c r="C49" s="0" t="n">
        <v>43</v>
      </c>
      <c r="D49" s="0" t="n">
        <v>50</v>
      </c>
      <c r="E49" s="0" t="n">
        <v>56</v>
      </c>
      <c r="F49" s="0" t="n">
        <v>-4</v>
      </c>
      <c r="G49" s="0" t="n">
        <v>25</v>
      </c>
      <c r="H49" s="0" t="n">
        <v>1.05</v>
      </c>
      <c r="I49" s="0" t="n">
        <v>610</v>
      </c>
      <c r="J49" s="0" t="n">
        <f aca="false">E49-D49</f>
        <v>6</v>
      </c>
      <c r="K49" s="0" t="n">
        <f aca="false">(E49-D49)*4.2*H49*1000/3600</f>
        <v>7.35</v>
      </c>
      <c r="L49" s="0" t="n">
        <f aca="false">H49*1000/60</f>
        <v>17.5</v>
      </c>
      <c r="M49" s="0" t="n">
        <f aca="false">(AVERAGE(D49:E49)-25)*Base!$N$11</f>
        <v>8.43372689326178</v>
      </c>
      <c r="N49" s="0" t="n">
        <f aca="false">M49*60</f>
        <v>506.023613595707</v>
      </c>
      <c r="P49" s="0" t="n">
        <f aca="false">Q48</f>
        <v>43</v>
      </c>
      <c r="Q49" s="0" t="n">
        <f aca="false">P49+1</f>
        <v>44</v>
      </c>
      <c r="R49" s="0" t="n">
        <f aca="false">S48</f>
        <v>56</v>
      </c>
      <c r="S49" s="0" t="n">
        <f aca="false">E50</f>
        <v>57</v>
      </c>
      <c r="T49" s="0" t="n">
        <f aca="false">L49</f>
        <v>17.5</v>
      </c>
      <c r="U49" s="0" t="n">
        <f aca="false">T49*4.2*(S49-R49)</f>
        <v>73.5</v>
      </c>
    </row>
    <row r="50" customFormat="false" ht="12.8" hidden="false" customHeight="false" outlineLevel="0" collapsed="false">
      <c r="A50" s="0" t="s">
        <v>104</v>
      </c>
      <c r="C50" s="0" t="n">
        <v>44</v>
      </c>
      <c r="D50" s="0" t="n">
        <v>49</v>
      </c>
      <c r="E50" s="0" t="n">
        <v>57</v>
      </c>
      <c r="F50" s="0" t="n">
        <v>-4</v>
      </c>
      <c r="G50" s="0" t="n">
        <v>25</v>
      </c>
      <c r="H50" s="0" t="n">
        <v>0.96</v>
      </c>
      <c r="I50" s="0" t="n">
        <v>610</v>
      </c>
      <c r="J50" s="0" t="n">
        <f aca="false">E50-D50</f>
        <v>8</v>
      </c>
      <c r="K50" s="0" t="n">
        <f aca="false">(E50-D50)*4.2*H50*1000/3600</f>
        <v>8.96</v>
      </c>
      <c r="L50" s="0" t="n">
        <f aca="false">H50*1000/60</f>
        <v>16</v>
      </c>
      <c r="M50" s="0" t="n">
        <f aca="false">(AVERAGE(D50:E50)-25)*Base!$N$11</f>
        <v>8.43372689326178</v>
      </c>
      <c r="N50" s="0" t="n">
        <f aca="false">M50*60</f>
        <v>506.023613595707</v>
      </c>
      <c r="P50" s="0" t="n">
        <f aca="false">Q49</f>
        <v>44</v>
      </c>
      <c r="Q50" s="0" t="n">
        <f aca="false">P50+1</f>
        <v>45</v>
      </c>
      <c r="R50" s="0" t="n">
        <f aca="false">S49</f>
        <v>57</v>
      </c>
      <c r="S50" s="0" t="n">
        <f aca="false">E51</f>
        <v>58</v>
      </c>
      <c r="T50" s="0" t="n">
        <f aca="false">L50</f>
        <v>16</v>
      </c>
      <c r="U50" s="0" t="n">
        <f aca="false">T50*4.2*(S50-R50)</f>
        <v>67.2</v>
      </c>
    </row>
    <row r="51" customFormat="false" ht="12.8" hidden="false" customHeight="false" outlineLevel="0" collapsed="false">
      <c r="A51" s="0" t="s">
        <v>105</v>
      </c>
      <c r="C51" s="0" t="n">
        <v>45</v>
      </c>
      <c r="D51" s="0" t="n">
        <v>49</v>
      </c>
      <c r="E51" s="0" t="n">
        <v>58</v>
      </c>
      <c r="F51" s="0" t="n">
        <v>-4</v>
      </c>
      <c r="G51" s="0" t="n">
        <v>25</v>
      </c>
      <c r="H51" s="0" t="n">
        <v>0.91</v>
      </c>
      <c r="I51" s="0" t="n">
        <v>610</v>
      </c>
      <c r="J51" s="0" t="n">
        <f aca="false">E51-D51</f>
        <v>9</v>
      </c>
      <c r="K51" s="0" t="n">
        <f aca="false">(E51-D51)*4.2*H51*1000/3600</f>
        <v>9.555</v>
      </c>
      <c r="L51" s="0" t="n">
        <f aca="false">H51*1000/60</f>
        <v>15.1666666666667</v>
      </c>
      <c r="M51" s="0" t="n">
        <f aca="false">(AVERAGE(D51:E51)-25)*Base!$N$11</f>
        <v>8.58432915921288</v>
      </c>
      <c r="N51" s="0" t="n">
        <f aca="false">M51*60</f>
        <v>515.059749552773</v>
      </c>
      <c r="P51" s="0" t="n">
        <f aca="false">Q50</f>
        <v>45</v>
      </c>
      <c r="Q51" s="0" t="n">
        <f aca="false">P51+1</f>
        <v>46</v>
      </c>
      <c r="R51" s="0" t="n">
        <f aca="false">S50</f>
        <v>58</v>
      </c>
      <c r="S51" s="0" t="n">
        <f aca="false">E52</f>
        <v>56</v>
      </c>
      <c r="T51" s="0" t="n">
        <f aca="false">L51</f>
        <v>15.1666666666667</v>
      </c>
      <c r="U51" s="0" t="n">
        <f aca="false">T51*4.2*(S51-R51)</f>
        <v>-127.4</v>
      </c>
    </row>
    <row r="52" customFormat="false" ht="12.8" hidden="false" customHeight="false" outlineLevel="0" collapsed="false">
      <c r="A52" s="0" t="s">
        <v>106</v>
      </c>
      <c r="C52" s="0" t="n">
        <v>46</v>
      </c>
      <c r="D52" s="0" t="n">
        <v>49</v>
      </c>
      <c r="E52" s="0" t="n">
        <v>56</v>
      </c>
      <c r="F52" s="0" t="n">
        <v>-4</v>
      </c>
      <c r="G52" s="0" t="n">
        <v>25</v>
      </c>
      <c r="H52" s="0" t="n">
        <v>0.93</v>
      </c>
      <c r="I52" s="0" t="n">
        <v>610</v>
      </c>
      <c r="J52" s="0" t="n">
        <f aca="false">E52-D52</f>
        <v>7</v>
      </c>
      <c r="K52" s="0" t="n">
        <f aca="false">(E52-D52)*4.2*H52*1000/3600</f>
        <v>7.595</v>
      </c>
      <c r="L52" s="0" t="n">
        <f aca="false">H52*1000/60</f>
        <v>15.5</v>
      </c>
      <c r="M52" s="0" t="n">
        <f aca="false">(AVERAGE(D52:E52)-25)*Base!$N$11</f>
        <v>8.28312462731068</v>
      </c>
      <c r="N52" s="0" t="n">
        <f aca="false">M52*60</f>
        <v>496.987477638641</v>
      </c>
      <c r="P52" s="0" t="n">
        <f aca="false">Q51</f>
        <v>46</v>
      </c>
      <c r="Q52" s="0" t="n">
        <f aca="false">P52+1</f>
        <v>47</v>
      </c>
      <c r="R52" s="0" t="n">
        <f aca="false">S51</f>
        <v>56</v>
      </c>
      <c r="S52" s="0" t="n">
        <f aca="false">E53</f>
        <v>55</v>
      </c>
      <c r="T52" s="0" t="n">
        <f aca="false">L52</f>
        <v>15.5</v>
      </c>
      <c r="U52" s="0" t="n">
        <f aca="false">T52*4.2*(S52-R52)</f>
        <v>-65.1</v>
      </c>
    </row>
    <row r="53" customFormat="false" ht="12.8" hidden="false" customHeight="false" outlineLevel="0" collapsed="false">
      <c r="A53" s="0" t="s">
        <v>107</v>
      </c>
      <c r="C53" s="0" t="n">
        <v>47</v>
      </c>
      <c r="D53" s="0" t="n">
        <v>49</v>
      </c>
      <c r="E53" s="0" t="n">
        <v>55</v>
      </c>
      <c r="F53" s="0" t="n">
        <v>-4</v>
      </c>
      <c r="G53" s="0" t="n">
        <v>25</v>
      </c>
      <c r="H53" s="0" t="n">
        <v>0.94</v>
      </c>
      <c r="I53" s="0" t="n">
        <v>610</v>
      </c>
      <c r="J53" s="0" t="n">
        <f aca="false">E53-D53</f>
        <v>6</v>
      </c>
      <c r="K53" s="0" t="n">
        <f aca="false">(E53-D53)*4.2*H53*1000/3600</f>
        <v>6.58</v>
      </c>
      <c r="L53" s="0" t="n">
        <f aca="false">H53*1000/60</f>
        <v>15.6666666666667</v>
      </c>
      <c r="M53" s="0" t="n">
        <f aca="false">(AVERAGE(D53:E53)-25)*Base!$N$11</f>
        <v>8.13252236135957</v>
      </c>
      <c r="N53" s="0" t="n">
        <f aca="false">M53*60</f>
        <v>487.951341681574</v>
      </c>
      <c r="P53" s="0" t="n">
        <f aca="false">Q52</f>
        <v>47</v>
      </c>
      <c r="Q53" s="0" t="n">
        <f aca="false">P53+1</f>
        <v>48</v>
      </c>
      <c r="R53" s="0" t="n">
        <f aca="false">S52</f>
        <v>55</v>
      </c>
      <c r="S53" s="0" t="n">
        <f aca="false">E54</f>
        <v>56</v>
      </c>
      <c r="T53" s="0" t="n">
        <f aca="false">L53</f>
        <v>15.6666666666667</v>
      </c>
      <c r="U53" s="0" t="n">
        <f aca="false">T53*4.2*(S53-R53)</f>
        <v>65.8</v>
      </c>
    </row>
    <row r="54" customFormat="false" ht="12.8" hidden="false" customHeight="false" outlineLevel="0" collapsed="false">
      <c r="A54" s="0" t="s">
        <v>108</v>
      </c>
      <c r="C54" s="0" t="n">
        <v>48</v>
      </c>
      <c r="D54" s="0" t="n">
        <v>49</v>
      </c>
      <c r="E54" s="0" t="n">
        <v>56</v>
      </c>
      <c r="F54" s="0" t="n">
        <v>-4</v>
      </c>
      <c r="G54" s="0" t="n">
        <v>25</v>
      </c>
      <c r="H54" s="0" t="n">
        <v>0.92</v>
      </c>
      <c r="I54" s="0" t="n">
        <v>610</v>
      </c>
      <c r="J54" s="0" t="n">
        <f aca="false">E54-D54</f>
        <v>7</v>
      </c>
      <c r="K54" s="0" t="n">
        <f aca="false">(E54-D54)*4.2*H54*1000/3600</f>
        <v>7.51333333333333</v>
      </c>
      <c r="L54" s="0" t="n">
        <f aca="false">H54*1000/60</f>
        <v>15.3333333333333</v>
      </c>
      <c r="M54" s="0" t="n">
        <f aca="false">(AVERAGE(D54:E54)-25)*Base!$N$11</f>
        <v>8.28312462731068</v>
      </c>
      <c r="N54" s="0" t="n">
        <f aca="false">M54*60</f>
        <v>496.987477638641</v>
      </c>
      <c r="P54" s="0" t="n">
        <f aca="false">Q53</f>
        <v>48</v>
      </c>
      <c r="Q54" s="0" t="n">
        <f aca="false">P54+1</f>
        <v>49</v>
      </c>
      <c r="R54" s="0" t="n">
        <f aca="false">S53</f>
        <v>56</v>
      </c>
      <c r="S54" s="0" t="n">
        <f aca="false">E55</f>
        <v>58</v>
      </c>
      <c r="T54" s="0" t="n">
        <f aca="false">L54</f>
        <v>15.3333333333333</v>
      </c>
      <c r="U54" s="0" t="n">
        <f aca="false">T54*4.2*(S54-R54)</f>
        <v>128.8</v>
      </c>
    </row>
    <row r="55" customFormat="false" ht="12.8" hidden="false" customHeight="false" outlineLevel="0" collapsed="false">
      <c r="A55" s="0" t="s">
        <v>109</v>
      </c>
      <c r="C55" s="0" t="n">
        <v>49</v>
      </c>
      <c r="D55" s="0" t="n">
        <v>49</v>
      </c>
      <c r="E55" s="0" t="n">
        <v>58</v>
      </c>
      <c r="F55" s="0" t="n">
        <v>-4</v>
      </c>
      <c r="G55" s="0" t="n">
        <v>25</v>
      </c>
      <c r="H55" s="0" t="n">
        <v>0.93</v>
      </c>
      <c r="I55" s="0" t="n">
        <v>610</v>
      </c>
      <c r="J55" s="0" t="n">
        <f aca="false">E55-D55</f>
        <v>9</v>
      </c>
      <c r="K55" s="0" t="n">
        <f aca="false">(E55-D55)*4.2*H55*1000/3600</f>
        <v>9.765</v>
      </c>
      <c r="L55" s="0" t="n">
        <f aca="false">H55*1000/60</f>
        <v>15.5</v>
      </c>
      <c r="M55" s="0" t="n">
        <f aca="false">(AVERAGE(D55:E55)-25)*Base!$N$11</f>
        <v>8.58432915921288</v>
      </c>
      <c r="N55" s="0" t="n">
        <f aca="false">M55*60</f>
        <v>515.059749552773</v>
      </c>
      <c r="P55" s="0" t="n">
        <f aca="false">Q54</f>
        <v>49</v>
      </c>
      <c r="Q55" s="0" t="n">
        <f aca="false">P55+1</f>
        <v>50</v>
      </c>
      <c r="R55" s="0" t="n">
        <f aca="false">S54</f>
        <v>58</v>
      </c>
      <c r="S55" s="0" t="n">
        <f aca="false">E56</f>
        <v>56</v>
      </c>
      <c r="T55" s="0" t="n">
        <f aca="false">L55</f>
        <v>15.5</v>
      </c>
      <c r="U55" s="0" t="n">
        <f aca="false">T55*4.2*(S55-R55)</f>
        <v>-130.2</v>
      </c>
    </row>
    <row r="56" customFormat="false" ht="12.8" hidden="false" customHeight="false" outlineLevel="0" collapsed="false">
      <c r="A56" s="0" t="s">
        <v>110</v>
      </c>
      <c r="C56" s="0" t="n">
        <v>50</v>
      </c>
      <c r="D56" s="0" t="n">
        <v>49</v>
      </c>
      <c r="E56" s="0" t="n">
        <v>56</v>
      </c>
      <c r="F56" s="0" t="n">
        <v>-4</v>
      </c>
      <c r="G56" s="0" t="n">
        <v>25</v>
      </c>
      <c r="H56" s="0" t="n">
        <v>0.94</v>
      </c>
      <c r="I56" s="0" t="n">
        <v>610</v>
      </c>
      <c r="J56" s="0" t="n">
        <f aca="false">E56-D56</f>
        <v>7</v>
      </c>
      <c r="K56" s="0" t="n">
        <f aca="false">(E56-D56)*4.2*H56*1000/3600</f>
        <v>7.67666666666667</v>
      </c>
      <c r="L56" s="0" t="n">
        <f aca="false">H56*1000/60</f>
        <v>15.6666666666667</v>
      </c>
      <c r="M56" s="0" t="n">
        <f aca="false">(AVERAGE(D56:E56)-25)*Base!$N$11</f>
        <v>8.28312462731068</v>
      </c>
      <c r="N56" s="0" t="n">
        <f aca="false">M56*60</f>
        <v>496.987477638641</v>
      </c>
      <c r="P56" s="0" t="n">
        <f aca="false">Q55</f>
        <v>50</v>
      </c>
      <c r="Q56" s="0" t="n">
        <f aca="false">P56+1</f>
        <v>51</v>
      </c>
      <c r="R56" s="0" t="n">
        <f aca="false">S55</f>
        <v>56</v>
      </c>
      <c r="S56" s="0" t="n">
        <f aca="false">E57</f>
        <v>56</v>
      </c>
      <c r="T56" s="0" t="n">
        <f aca="false">L56</f>
        <v>15.6666666666667</v>
      </c>
      <c r="U56" s="0" t="n">
        <f aca="false">T56*4.2*(S56-R56)</f>
        <v>0</v>
      </c>
    </row>
    <row r="57" customFormat="false" ht="12.8" hidden="false" customHeight="false" outlineLevel="0" collapsed="false">
      <c r="A57" s="0" t="s">
        <v>111</v>
      </c>
      <c r="C57" s="0" t="n">
        <v>51</v>
      </c>
      <c r="D57" s="0" t="n">
        <v>49</v>
      </c>
      <c r="E57" s="0" t="n">
        <v>56</v>
      </c>
      <c r="F57" s="0" t="n">
        <v>-4</v>
      </c>
      <c r="G57" s="0" t="n">
        <v>25</v>
      </c>
      <c r="H57" s="0" t="n">
        <v>0.96</v>
      </c>
      <c r="I57" s="0" t="n">
        <v>610</v>
      </c>
      <c r="J57" s="0" t="n">
        <f aca="false">E57-D57</f>
        <v>7</v>
      </c>
      <c r="K57" s="0" t="n">
        <f aca="false">(E57-D57)*4.2*H57*1000/3600</f>
        <v>7.84</v>
      </c>
      <c r="L57" s="0" t="n">
        <f aca="false">H57*1000/60</f>
        <v>16</v>
      </c>
      <c r="M57" s="0" t="n">
        <f aca="false">(AVERAGE(D57:E57)-25)*Base!$N$11</f>
        <v>8.28312462731068</v>
      </c>
      <c r="N57" s="0" t="n">
        <f aca="false">M57*60</f>
        <v>496.987477638641</v>
      </c>
      <c r="P57" s="0" t="n">
        <f aca="false">Q56</f>
        <v>51</v>
      </c>
      <c r="Q57" s="0" t="n">
        <f aca="false">P57+1</f>
        <v>52</v>
      </c>
      <c r="R57" s="0" t="n">
        <f aca="false">S56</f>
        <v>56</v>
      </c>
      <c r="S57" s="0" t="n">
        <f aca="false">E58</f>
        <v>57</v>
      </c>
      <c r="T57" s="0" t="n">
        <f aca="false">L57</f>
        <v>16</v>
      </c>
      <c r="U57" s="0" t="n">
        <f aca="false">T57*4.2*(S57-R57)</f>
        <v>67.2</v>
      </c>
    </row>
    <row r="58" customFormat="false" ht="12.8" hidden="false" customHeight="false" outlineLevel="0" collapsed="false">
      <c r="A58" s="0" t="s">
        <v>112</v>
      </c>
      <c r="C58" s="0" t="n">
        <v>52</v>
      </c>
      <c r="D58" s="0" t="n">
        <v>49</v>
      </c>
      <c r="E58" s="0" t="n">
        <v>57</v>
      </c>
      <c r="F58" s="0" t="n">
        <v>-4</v>
      </c>
      <c r="G58" s="0" t="n">
        <v>25</v>
      </c>
      <c r="H58" s="0" t="n">
        <v>0.93</v>
      </c>
      <c r="I58" s="0" t="n">
        <v>610</v>
      </c>
      <c r="J58" s="0" t="n">
        <f aca="false">E58-D58</f>
        <v>8</v>
      </c>
      <c r="K58" s="0" t="n">
        <f aca="false">(E58-D58)*4.2*H58*1000/3600</f>
        <v>8.68</v>
      </c>
      <c r="L58" s="0" t="n">
        <f aca="false">H58*1000/60</f>
        <v>15.5</v>
      </c>
      <c r="M58" s="0" t="n">
        <f aca="false">(AVERAGE(D58:E58)-25)*Base!$N$11</f>
        <v>8.43372689326178</v>
      </c>
      <c r="N58" s="0" t="n">
        <f aca="false">M58*60</f>
        <v>506.023613595707</v>
      </c>
      <c r="P58" s="0" t="n">
        <f aca="false">Q57</f>
        <v>52</v>
      </c>
      <c r="Q58" s="0" t="n">
        <f aca="false">P58+1</f>
        <v>53</v>
      </c>
      <c r="R58" s="3" t="n">
        <f aca="false">S57</f>
        <v>57</v>
      </c>
      <c r="S58" s="3" t="n">
        <f aca="false">E59</f>
        <v>51</v>
      </c>
      <c r="T58" s="0" t="n">
        <f aca="false">L58</f>
        <v>15.5</v>
      </c>
      <c r="U58" s="7" t="n">
        <f aca="false">T58*4.2*(S58-R58)</f>
        <v>-390.6</v>
      </c>
      <c r="V58" s="7" t="n">
        <f aca="false">U58+N58</f>
        <v>115.423613595707</v>
      </c>
      <c r="W58" s="0" t="n">
        <f aca="false">SUM(V58:V61)</f>
        <v>-940.459391771019</v>
      </c>
      <c r="X58" s="0" t="n">
        <f aca="false">W58/$AA$2</f>
        <v>-2.82420237769075</v>
      </c>
    </row>
    <row r="59" customFormat="false" ht="12.8" hidden="false" customHeight="false" outlineLevel="0" collapsed="false">
      <c r="A59" s="0" t="s">
        <v>113</v>
      </c>
      <c r="C59" s="0" t="n">
        <v>53</v>
      </c>
      <c r="D59" s="0" t="n">
        <v>49</v>
      </c>
      <c r="E59" s="0" t="n">
        <v>51</v>
      </c>
      <c r="F59" s="0" t="n">
        <v>-4</v>
      </c>
      <c r="G59" s="0" t="n">
        <v>25</v>
      </c>
      <c r="H59" s="0" t="n">
        <v>0.94</v>
      </c>
      <c r="I59" s="8" t="n">
        <v>480</v>
      </c>
      <c r="J59" s="0" t="n">
        <f aca="false">E59-D59</f>
        <v>2</v>
      </c>
      <c r="K59" s="0" t="n">
        <f aca="false">(E59-D59)*4.2*H59*1000/3600</f>
        <v>2.19333333333333</v>
      </c>
      <c r="L59" s="0" t="n">
        <f aca="false">H59*1000/60</f>
        <v>15.6666666666667</v>
      </c>
      <c r="M59" s="0" t="n">
        <f aca="false">(AVERAGE(D59:E59)-25)*Base!$N$11</f>
        <v>7.53011329755516</v>
      </c>
      <c r="N59" s="0" t="n">
        <f aca="false">M59*60</f>
        <v>451.80679785331</v>
      </c>
      <c r="P59" s="0" t="n">
        <f aca="false">Q58</f>
        <v>53</v>
      </c>
      <c r="Q59" s="0" t="n">
        <f aca="false">P59+1</f>
        <v>54</v>
      </c>
      <c r="R59" s="0" t="n">
        <f aca="false">S58</f>
        <v>51</v>
      </c>
      <c r="S59" s="0" t="n">
        <f aca="false">E60</f>
        <v>45</v>
      </c>
      <c r="T59" s="0" t="n">
        <f aca="false">L59</f>
        <v>15.6666666666667</v>
      </c>
      <c r="U59" s="7" t="n">
        <f aca="false">T59*4.2*(S59-R59)</f>
        <v>-394.8</v>
      </c>
      <c r="V59" s="7" t="n">
        <f aca="false">U59+N59</f>
        <v>57.0067978533096</v>
      </c>
    </row>
    <row r="60" customFormat="false" ht="12.8" hidden="false" customHeight="false" outlineLevel="0" collapsed="false">
      <c r="A60" s="0" t="s">
        <v>114</v>
      </c>
      <c r="C60" s="0" t="n">
        <v>54</v>
      </c>
      <c r="D60" s="0" t="n">
        <v>48</v>
      </c>
      <c r="E60" s="0" t="n">
        <v>45</v>
      </c>
      <c r="F60" s="0" t="n">
        <v>-3</v>
      </c>
      <c r="G60" s="0" t="n">
        <v>25</v>
      </c>
      <c r="H60" s="0" t="n">
        <v>1.41</v>
      </c>
      <c r="I60" s="8" t="n">
        <v>0</v>
      </c>
      <c r="J60" s="0" t="n">
        <f aca="false">E60-D60</f>
        <v>-3</v>
      </c>
      <c r="K60" s="0" t="n">
        <f aca="false">(E60-D60)*4.2*H60*1000/3600</f>
        <v>-4.935</v>
      </c>
      <c r="L60" s="0" t="n">
        <f aca="false">H60*1000/60</f>
        <v>23.5</v>
      </c>
      <c r="M60" s="0" t="n">
        <f aca="false">(AVERAGE(D60:E60)-25)*Base!$N$11</f>
        <v>6.47589743589744</v>
      </c>
      <c r="N60" s="0" t="n">
        <f aca="false">M60*60</f>
        <v>388.553846153846</v>
      </c>
      <c r="P60" s="0" t="n">
        <f aca="false">Q59</f>
        <v>54</v>
      </c>
      <c r="Q60" s="0" t="n">
        <f aca="false">P60+1</f>
        <v>55</v>
      </c>
      <c r="R60" s="0" t="n">
        <f aca="false">S59</f>
        <v>45</v>
      </c>
      <c r="S60" s="0" t="n">
        <f aca="false">E61</f>
        <v>37</v>
      </c>
      <c r="T60" s="0" t="n">
        <f aca="false">L60</f>
        <v>23.5</v>
      </c>
      <c r="U60" s="7" t="n">
        <f aca="false">T60*4.2*(S60-R60)</f>
        <v>-789.6</v>
      </c>
      <c r="V60" s="7" t="n">
        <f aca="false">U60+N60</f>
        <v>-401.046153846154</v>
      </c>
    </row>
    <row r="61" customFormat="false" ht="12.8" hidden="false" customHeight="false" outlineLevel="0" collapsed="false">
      <c r="A61" s="0" t="s">
        <v>115</v>
      </c>
      <c r="C61" s="0" t="n">
        <v>55</v>
      </c>
      <c r="D61" s="0" t="n">
        <v>45</v>
      </c>
      <c r="E61" s="0" t="n">
        <v>37</v>
      </c>
      <c r="F61" s="0" t="n">
        <v>-2</v>
      </c>
      <c r="G61" s="0" t="n">
        <v>25</v>
      </c>
      <c r="H61" s="0" t="n">
        <v>1.43</v>
      </c>
      <c r="I61" s="8" t="n">
        <v>0</v>
      </c>
      <c r="J61" s="0" t="n">
        <f aca="false">E61-D61</f>
        <v>-8</v>
      </c>
      <c r="K61" s="0" t="n">
        <f aca="false">(E61-D61)*4.2*H61*1000/3600</f>
        <v>-13.3466666666667</v>
      </c>
      <c r="L61" s="0" t="n">
        <f aca="false">H61*1000/60</f>
        <v>23.8333333333333</v>
      </c>
      <c r="M61" s="0" t="n">
        <f aca="false">(AVERAGE(D61:E61)-25)*Base!$N$11</f>
        <v>4.8192725104353</v>
      </c>
      <c r="N61" s="0" t="n">
        <f aca="false">M61*60</f>
        <v>289.156350626118</v>
      </c>
      <c r="P61" s="0" t="n">
        <f aca="false">Q60</f>
        <v>55</v>
      </c>
      <c r="Q61" s="0" t="n">
        <f aca="false">P61+1</f>
        <v>56</v>
      </c>
      <c r="R61" s="3" t="n">
        <f aca="false">S60</f>
        <v>37</v>
      </c>
      <c r="S61" s="3" t="n">
        <f aca="false">E62</f>
        <v>27</v>
      </c>
      <c r="T61" s="0" t="n">
        <f aca="false">L61</f>
        <v>23.8333333333333</v>
      </c>
      <c r="U61" s="7" t="n">
        <f aca="false">T61*4.2*(S61-R61)</f>
        <v>-1001</v>
      </c>
      <c r="V61" s="7" t="n">
        <f aca="false">U61+N61</f>
        <v>-711.843649373882</v>
      </c>
    </row>
    <row r="62" customFormat="false" ht="12.8" hidden="false" customHeight="false" outlineLevel="0" collapsed="false">
      <c r="A62" s="0" t="s">
        <v>116</v>
      </c>
      <c r="C62" s="0" t="n">
        <v>56</v>
      </c>
      <c r="D62" s="0" t="n">
        <v>40</v>
      </c>
      <c r="E62" s="0" t="n">
        <v>27</v>
      </c>
      <c r="F62" s="0" t="n">
        <v>-1</v>
      </c>
      <c r="G62" s="0" t="n">
        <v>25</v>
      </c>
      <c r="H62" s="0" t="n">
        <v>1.44</v>
      </c>
      <c r="I62" s="8" t="n">
        <v>0</v>
      </c>
      <c r="J62" s="0" t="n">
        <f aca="false">E62-D62</f>
        <v>-13</v>
      </c>
      <c r="K62" s="0" t="n">
        <f aca="false">(E62-D62)*4.2*H62*1000/3600</f>
        <v>-21.84</v>
      </c>
      <c r="L62" s="0" t="n">
        <f aca="false">H62*1000/60</f>
        <v>24</v>
      </c>
      <c r="M62" s="0" t="n">
        <f aca="false">(AVERAGE(D62:E62)-25)*Base!$N$11</f>
        <v>2.56023852116875</v>
      </c>
      <c r="N62" s="0" t="n">
        <f aca="false">M62*60</f>
        <v>153.614311270125</v>
      </c>
      <c r="P62" s="0" t="n">
        <f aca="false">Q61</f>
        <v>56</v>
      </c>
      <c r="Q62" s="0" t="n">
        <f aca="false">P62+1</f>
        <v>57</v>
      </c>
      <c r="R62" s="0" t="n">
        <f aca="false">S61</f>
        <v>27</v>
      </c>
      <c r="S62" s="0" t="n">
        <f aca="false">E63</f>
        <v>33</v>
      </c>
      <c r="T62" s="0" t="n">
        <f aca="false">L62</f>
        <v>24</v>
      </c>
      <c r="U62" s="7" t="n">
        <f aca="false">T62*4.2*(S62-R62)</f>
        <v>604.8</v>
      </c>
      <c r="V62" s="7"/>
    </row>
    <row r="63" customFormat="false" ht="12.8" hidden="false" customHeight="false" outlineLevel="0" collapsed="false">
      <c r="A63" s="0" t="s">
        <v>117</v>
      </c>
      <c r="C63" s="0" t="n">
        <v>57</v>
      </c>
      <c r="D63" s="0" t="n">
        <v>35</v>
      </c>
      <c r="E63" s="0" t="n">
        <v>33</v>
      </c>
      <c r="F63" s="0" t="n">
        <v>1</v>
      </c>
      <c r="G63" s="0" t="n">
        <v>25</v>
      </c>
      <c r="H63" s="0" t="n">
        <v>1.45</v>
      </c>
      <c r="I63" s="0" t="n">
        <v>370</v>
      </c>
      <c r="J63" s="0" t="n">
        <f aca="false">E63-D63</f>
        <v>-2</v>
      </c>
      <c r="K63" s="0" t="n">
        <f aca="false">(E63-D63)*4.2*H63*1000/3600</f>
        <v>-3.38333333333333</v>
      </c>
      <c r="L63" s="0" t="n">
        <f aca="false">H63*1000/60</f>
        <v>24.1666666666667</v>
      </c>
      <c r="M63" s="0" t="n">
        <f aca="false">(AVERAGE(D63:E63)-25)*Base!$N$11</f>
        <v>2.71084078711986</v>
      </c>
      <c r="N63" s="0" t="n">
        <f aca="false">M63*60</f>
        <v>162.650447227191</v>
      </c>
      <c r="P63" s="0" t="n">
        <f aca="false">Q62</f>
        <v>57</v>
      </c>
      <c r="Q63" s="0" t="n">
        <f aca="false">P63+1</f>
        <v>58</v>
      </c>
      <c r="R63" s="0" t="n">
        <f aca="false">S62</f>
        <v>33</v>
      </c>
      <c r="S63" s="0" t="n">
        <f aca="false">E64</f>
        <v>38</v>
      </c>
      <c r="T63" s="0" t="n">
        <f aca="false">L63</f>
        <v>24.1666666666667</v>
      </c>
      <c r="U63" s="7" t="n">
        <f aca="false">T63*4.2*(S63-R63)</f>
        <v>507.5</v>
      </c>
      <c r="V63" s="7"/>
    </row>
    <row r="64" customFormat="false" ht="12.8" hidden="false" customHeight="false" outlineLevel="0" collapsed="false">
      <c r="A64" s="0" t="s">
        <v>118</v>
      </c>
      <c r="C64" s="0" t="n">
        <v>58</v>
      </c>
      <c r="D64" s="0" t="n">
        <v>36</v>
      </c>
      <c r="E64" s="0" t="n">
        <v>38</v>
      </c>
      <c r="F64" s="0" t="n">
        <v>1</v>
      </c>
      <c r="G64" s="0" t="n">
        <v>25</v>
      </c>
      <c r="H64" s="0" t="n">
        <v>1.43</v>
      </c>
      <c r="I64" s="0" t="n">
        <v>550</v>
      </c>
      <c r="J64" s="0" t="n">
        <f aca="false">E64-D64</f>
        <v>2</v>
      </c>
      <c r="K64" s="0" t="n">
        <f aca="false">(E64-D64)*4.2*H64*1000/3600</f>
        <v>3.33666666666667</v>
      </c>
      <c r="L64" s="0" t="n">
        <f aca="false">H64*1000/60</f>
        <v>23.8333333333333</v>
      </c>
      <c r="M64" s="0" t="n">
        <f aca="false">(AVERAGE(D64:E64)-25)*Base!$N$11</f>
        <v>3.61445438282648</v>
      </c>
      <c r="N64" s="0" t="n">
        <f aca="false">M64*60</f>
        <v>216.867262969589</v>
      </c>
      <c r="P64" s="0" t="n">
        <f aca="false">Q63</f>
        <v>58</v>
      </c>
      <c r="Q64" s="0" t="n">
        <f aca="false">P64+1</f>
        <v>59</v>
      </c>
      <c r="R64" s="0" t="n">
        <f aca="false">S63</f>
        <v>38</v>
      </c>
      <c r="S64" s="0" t="n">
        <f aca="false">E65</f>
        <v>40</v>
      </c>
      <c r="T64" s="0" t="n">
        <f aca="false">L64</f>
        <v>23.8333333333333</v>
      </c>
      <c r="U64" s="0" t="n">
        <f aca="false">T64*4.2*(S64-R64)</f>
        <v>200.2</v>
      </c>
    </row>
    <row r="65" customFormat="false" ht="12.8" hidden="false" customHeight="false" outlineLevel="0" collapsed="false">
      <c r="A65" s="0" t="s">
        <v>119</v>
      </c>
      <c r="C65" s="0" t="n">
        <v>59</v>
      </c>
      <c r="D65" s="0" t="n">
        <v>36</v>
      </c>
      <c r="E65" s="0" t="n">
        <v>40</v>
      </c>
      <c r="F65" s="0" t="n">
        <v>0</v>
      </c>
      <c r="G65" s="0" t="n">
        <v>25</v>
      </c>
      <c r="H65" s="0" t="n">
        <v>1.43</v>
      </c>
      <c r="I65" s="0" t="n">
        <v>550</v>
      </c>
      <c r="J65" s="0" t="n">
        <f aca="false">E65-D65</f>
        <v>4</v>
      </c>
      <c r="K65" s="0" t="n">
        <f aca="false">(E65-D65)*4.2*H65*1000/3600</f>
        <v>6.67333333333333</v>
      </c>
      <c r="L65" s="0" t="n">
        <f aca="false">H65*1000/60</f>
        <v>23.8333333333333</v>
      </c>
      <c r="M65" s="0" t="n">
        <f aca="false">(AVERAGE(D65:E65)-25)*Base!$N$11</f>
        <v>3.91565891472868</v>
      </c>
      <c r="N65" s="0" t="n">
        <f aca="false">M65*60</f>
        <v>234.939534883721</v>
      </c>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A6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3" activePane="bottomLeft" state="frozen"/>
      <selection pane="topLeft" activeCell="A1" activeCellId="0" sqref="A1"/>
      <selection pane="bottomLeft" activeCell="H2" activeCellId="0" sqref="H2"/>
    </sheetView>
  </sheetViews>
  <sheetFormatPr defaultColWidth="9.06640625" defaultRowHeight="12.8" zeroHeight="false" outlineLevelRow="0" outlineLevelCol="0"/>
  <cols>
    <col collapsed="false" customWidth="true" hidden="false" outlineLevel="0" max="1" min="1" style="0" width="18.54"/>
    <col collapsed="false" customWidth="true" hidden="false" outlineLevel="0" max="3" min="2" style="0" width="9.4"/>
    <col collapsed="false" customWidth="true" hidden="false" outlineLevel="0" max="4" min="4" style="0" width="10.12"/>
    <col collapsed="false" customWidth="true" hidden="false" outlineLevel="0" max="5" min="5" style="0" width="5.13"/>
    <col collapsed="false" customWidth="true" hidden="false" outlineLevel="0" max="6" min="6" style="0" width="4.84"/>
    <col collapsed="false" customWidth="true" hidden="false" outlineLevel="0" max="7" min="7" style="0" width="7.55"/>
    <col collapsed="false" customWidth="true" hidden="false" outlineLevel="0" max="8" min="8" style="0" width="10.27"/>
    <col collapsed="false" customWidth="true" hidden="false" outlineLevel="0" max="9" min="9" style="0" width="9.4"/>
    <col collapsed="false" customWidth="true" hidden="false" outlineLevel="0" max="10" min="10" style="0" width="7.98"/>
    <col collapsed="false" customWidth="true" hidden="false" outlineLevel="0" max="11" min="11" style="0" width="7.13"/>
    <col collapsed="false" customWidth="true" hidden="false" outlineLevel="0" max="12" min="12" style="0" width="7.98"/>
    <col collapsed="false" customWidth="true" hidden="false" outlineLevel="0" max="13" min="13" style="0" width="7.41"/>
    <col collapsed="false" customWidth="true" hidden="false" outlineLevel="0" max="14" min="14" style="0" width="7.27"/>
    <col collapsed="false" customWidth="true" hidden="false" outlineLevel="0" max="15" min="15" style="0" width="5.97"/>
    <col collapsed="false" customWidth="true" hidden="false" outlineLevel="0" max="16" min="16" style="0" width="8.98"/>
    <col collapsed="false" customWidth="true" hidden="false" outlineLevel="0" max="17" min="17" style="0" width="10.12"/>
    <col collapsed="false" customWidth="true" hidden="false" outlineLevel="0" max="18" min="18" style="0" width="9.98"/>
    <col collapsed="false" customWidth="true" hidden="false" outlineLevel="0" max="19" min="19" style="0" width="10.39"/>
    <col collapsed="false" customWidth="true" hidden="false" outlineLevel="0" max="20" min="20" style="0" width="9.55"/>
    <col collapsed="false" customWidth="true" hidden="false" outlineLevel="0" max="21" min="21" style="0" width="3.98"/>
    <col collapsed="false" customWidth="true" hidden="false" outlineLevel="0" max="22" min="22" style="9" width="9.13"/>
    <col collapsed="false" customWidth="true" hidden="false" outlineLevel="0" max="23" min="23" style="9" width="9.55"/>
    <col collapsed="false" customWidth="true" hidden="false" outlineLevel="0" max="24" min="24" style="10" width="10.12"/>
  </cols>
  <sheetData>
    <row r="1" customFormat="false" ht="12.8" hidden="false" customHeight="false" outlineLevel="0" collapsed="false">
      <c r="A1" s="0" t="s">
        <v>13</v>
      </c>
      <c r="B1" s="0" t="s">
        <v>120</v>
      </c>
      <c r="C1" s="0" t="s">
        <v>121</v>
      </c>
      <c r="D1" s="0" t="s">
        <v>122</v>
      </c>
      <c r="E1" s="0" t="s">
        <v>14</v>
      </c>
      <c r="F1" s="0" t="s">
        <v>15</v>
      </c>
      <c r="G1" s="0" t="s">
        <v>16</v>
      </c>
      <c r="H1" s="0" t="s">
        <v>17</v>
      </c>
      <c r="I1" s="0" t="s">
        <v>123</v>
      </c>
      <c r="J1" s="0" t="s">
        <v>124</v>
      </c>
      <c r="K1" s="0" t="s">
        <v>125</v>
      </c>
      <c r="L1" s="0" t="s">
        <v>126</v>
      </c>
      <c r="M1" s="0" t="s">
        <v>127</v>
      </c>
      <c r="N1" s="0" t="s">
        <v>18</v>
      </c>
      <c r="O1" s="0" t="s">
        <v>128</v>
      </c>
      <c r="P1" s="0" t="s">
        <v>129</v>
      </c>
      <c r="Q1" s="0" t="s">
        <v>130</v>
      </c>
      <c r="R1" s="0" t="s">
        <v>131</v>
      </c>
      <c r="S1" s="0" t="s">
        <v>132</v>
      </c>
      <c r="T1" s="0" t="s">
        <v>133</v>
      </c>
      <c r="U1" s="0" t="s">
        <v>47</v>
      </c>
      <c r="V1" s="9" t="s">
        <v>134</v>
      </c>
      <c r="W1" s="9" t="s">
        <v>135</v>
      </c>
      <c r="X1" s="10" t="s">
        <v>136</v>
      </c>
    </row>
    <row r="2" customFormat="false" ht="12.8" hidden="false" customHeight="false" outlineLevel="0" collapsed="false">
      <c r="A2" s="0" t="s">
        <v>19</v>
      </c>
      <c r="B2" s="0" t="n">
        <v>10000001101000</v>
      </c>
      <c r="C2" s="0" t="n">
        <v>1</v>
      </c>
      <c r="D2" s="0" t="n">
        <v>0</v>
      </c>
      <c r="E2" s="0" t="n">
        <v>50</v>
      </c>
      <c r="F2" s="0" t="n">
        <v>56</v>
      </c>
      <c r="G2" s="0" t="n">
        <v>-4</v>
      </c>
      <c r="H2" s="0" t="n">
        <v>25</v>
      </c>
      <c r="I2" s="0" t="n">
        <v>45</v>
      </c>
      <c r="J2" s="0" t="n">
        <v>18</v>
      </c>
      <c r="K2" s="0" t="n">
        <v>219</v>
      </c>
      <c r="L2" s="0" t="n">
        <v>14</v>
      </c>
      <c r="M2" s="0" t="n">
        <v>58</v>
      </c>
      <c r="N2" s="0" t="n">
        <v>1.03</v>
      </c>
      <c r="O2" s="0" t="n">
        <v>7.55</v>
      </c>
      <c r="P2" s="0" t="n">
        <v>22306</v>
      </c>
      <c r="Q2" s="0" t="n">
        <v>1292</v>
      </c>
      <c r="R2" s="0" t="n">
        <v>17.7</v>
      </c>
      <c r="S2" s="0" t="n">
        <v>36.9</v>
      </c>
      <c r="T2" s="0" t="n">
        <v>55</v>
      </c>
      <c r="U2" s="0" t="n">
        <v>610</v>
      </c>
      <c r="V2" s="10" t="n">
        <f aca="false">((J2*K2)/60)/1000</f>
        <v>0.0657</v>
      </c>
      <c r="W2" s="9" t="n">
        <f aca="false">F2-E2</f>
        <v>6</v>
      </c>
      <c r="X2" s="10" t="n">
        <f aca="false">((N2/3.6)*W2*4.05)/60</f>
        <v>0.115875</v>
      </c>
    </row>
    <row r="3" customFormat="false" ht="12.8" hidden="false" customHeight="false" outlineLevel="0" collapsed="false">
      <c r="A3" s="0" t="s">
        <v>21</v>
      </c>
      <c r="B3" s="0" t="n">
        <v>10000001101000</v>
      </c>
      <c r="C3" s="0" t="n">
        <v>1</v>
      </c>
      <c r="D3" s="0" t="n">
        <v>0</v>
      </c>
      <c r="E3" s="0" t="n">
        <v>49</v>
      </c>
      <c r="F3" s="0" t="n">
        <v>58</v>
      </c>
      <c r="G3" s="0" t="n">
        <v>-4</v>
      </c>
      <c r="H3" s="0" t="n">
        <v>25</v>
      </c>
      <c r="I3" s="0" t="n">
        <v>45</v>
      </c>
      <c r="J3" s="0" t="n">
        <v>23</v>
      </c>
      <c r="K3" s="0" t="n">
        <v>217</v>
      </c>
      <c r="L3" s="0" t="n">
        <v>14</v>
      </c>
      <c r="M3" s="0" t="n">
        <v>58</v>
      </c>
      <c r="N3" s="0" t="n">
        <v>0.93</v>
      </c>
      <c r="O3" s="0" t="n">
        <v>9.42</v>
      </c>
      <c r="P3" s="0" t="n">
        <v>22306</v>
      </c>
      <c r="Q3" s="0" t="n">
        <v>1292</v>
      </c>
      <c r="R3" s="0" t="n">
        <v>17.7</v>
      </c>
      <c r="S3" s="0" t="n">
        <v>36.9</v>
      </c>
      <c r="T3" s="0" t="n">
        <v>67</v>
      </c>
      <c r="U3" s="0" t="n">
        <v>610</v>
      </c>
      <c r="V3" s="10" t="n">
        <f aca="false">((J3*K3)/60)/1000</f>
        <v>0.0831833333333333</v>
      </c>
      <c r="W3" s="9" t="n">
        <f aca="false">F3-E3</f>
        <v>9</v>
      </c>
      <c r="X3" s="10" t="n">
        <f aca="false">((N3/3.6)*W3*4.05)/60</f>
        <v>0.1569375</v>
      </c>
    </row>
    <row r="4" customFormat="false" ht="12.8" hidden="false" customHeight="false" outlineLevel="0" collapsed="false">
      <c r="A4" s="0" t="s">
        <v>23</v>
      </c>
      <c r="B4" s="0" t="n">
        <v>10000001101000</v>
      </c>
      <c r="C4" s="0" t="n">
        <v>1</v>
      </c>
      <c r="D4" s="0" t="n">
        <v>0</v>
      </c>
      <c r="E4" s="0" t="n">
        <v>49</v>
      </c>
      <c r="F4" s="0" t="n">
        <v>58</v>
      </c>
      <c r="G4" s="0" t="n">
        <v>-4</v>
      </c>
      <c r="H4" s="0" t="n">
        <v>25</v>
      </c>
      <c r="I4" s="0" t="n">
        <v>45</v>
      </c>
      <c r="J4" s="0" t="n">
        <v>16</v>
      </c>
      <c r="K4" s="0" t="n">
        <v>220</v>
      </c>
      <c r="L4" s="0" t="n">
        <v>14</v>
      </c>
      <c r="M4" s="0" t="n">
        <v>58</v>
      </c>
      <c r="N4" s="0" t="n">
        <v>0.93</v>
      </c>
      <c r="O4" s="0" t="n">
        <v>9.07</v>
      </c>
      <c r="P4" s="0" t="n">
        <v>22306</v>
      </c>
      <c r="Q4" s="0" t="n">
        <v>1292</v>
      </c>
      <c r="R4" s="0" t="n">
        <v>17.7</v>
      </c>
      <c r="S4" s="0" t="n">
        <v>36.8</v>
      </c>
      <c r="T4" s="0" t="n">
        <v>51</v>
      </c>
      <c r="U4" s="0" t="n">
        <v>610</v>
      </c>
      <c r="V4" s="10" t="n">
        <f aca="false">((J4*K4)/60)/1000</f>
        <v>0.0586666666666667</v>
      </c>
      <c r="W4" s="9" t="n">
        <f aca="false">F4-E4</f>
        <v>9</v>
      </c>
      <c r="X4" s="10" t="n">
        <f aca="false">((N4/3.6)*W4*4.05)/60</f>
        <v>0.1569375</v>
      </c>
      <c r="Z4" s="0" t="n">
        <f aca="false">N4*1000/3600</f>
        <v>0.258333333333333</v>
      </c>
      <c r="AA4" s="0" t="n">
        <f aca="false">Z4*W4*4.2</f>
        <v>9.765</v>
      </c>
    </row>
    <row r="5" customFormat="false" ht="12.8" hidden="false" customHeight="false" outlineLevel="0" collapsed="false">
      <c r="A5" s="0" t="s">
        <v>24</v>
      </c>
      <c r="B5" s="0" t="n">
        <v>10000001101000</v>
      </c>
      <c r="C5" s="0" t="n">
        <v>1</v>
      </c>
      <c r="D5" s="0" t="n">
        <v>0</v>
      </c>
      <c r="E5" s="0" t="n">
        <v>49</v>
      </c>
      <c r="F5" s="0" t="n">
        <v>56</v>
      </c>
      <c r="G5" s="0" t="n">
        <v>-4</v>
      </c>
      <c r="H5" s="0" t="n">
        <v>25</v>
      </c>
      <c r="I5" s="0" t="n">
        <v>45</v>
      </c>
      <c r="J5" s="0" t="n">
        <v>16</v>
      </c>
      <c r="K5" s="0" t="n">
        <v>220</v>
      </c>
      <c r="L5" s="0" t="n">
        <v>14</v>
      </c>
      <c r="M5" s="0" t="n">
        <v>58</v>
      </c>
      <c r="N5" s="0" t="n">
        <v>0.95</v>
      </c>
      <c r="O5" s="0" t="n">
        <v>6.86</v>
      </c>
      <c r="P5" s="0" t="n">
        <v>22307</v>
      </c>
      <c r="Q5" s="0" t="n">
        <v>1292</v>
      </c>
      <c r="R5" s="0" t="n">
        <v>17.7</v>
      </c>
      <c r="S5" s="0" t="n">
        <v>36.8</v>
      </c>
      <c r="T5" s="0" t="n">
        <v>51</v>
      </c>
      <c r="U5" s="0" t="n">
        <v>610</v>
      </c>
      <c r="V5" s="10" t="n">
        <f aca="false">((J5*K5)/60)/1000</f>
        <v>0.0586666666666667</v>
      </c>
      <c r="W5" s="9" t="n">
        <f aca="false">F5-E5</f>
        <v>7</v>
      </c>
      <c r="X5" s="10" t="n">
        <f aca="false">((N5/3.6)*W5*4.05)/60</f>
        <v>0.1246875</v>
      </c>
    </row>
    <row r="6" customFormat="false" ht="12.8" hidden="false" customHeight="false" outlineLevel="0" collapsed="false">
      <c r="A6" s="0" t="s">
        <v>28</v>
      </c>
      <c r="B6" s="0" t="n">
        <v>10000001101000</v>
      </c>
      <c r="C6" s="0" t="n">
        <v>1</v>
      </c>
      <c r="D6" s="0" t="n">
        <v>0</v>
      </c>
      <c r="E6" s="0" t="n">
        <v>49</v>
      </c>
      <c r="F6" s="0" t="n">
        <v>56</v>
      </c>
      <c r="G6" s="0" t="n">
        <v>-4</v>
      </c>
      <c r="H6" s="0" t="n">
        <v>25</v>
      </c>
      <c r="I6" s="0" t="n">
        <v>45</v>
      </c>
      <c r="J6" s="0" t="n">
        <v>18</v>
      </c>
      <c r="K6" s="0" t="n">
        <v>220</v>
      </c>
      <c r="L6" s="0" t="n">
        <v>14</v>
      </c>
      <c r="M6" s="0" t="n">
        <v>58</v>
      </c>
      <c r="N6" s="0" t="n">
        <v>0.93</v>
      </c>
      <c r="O6" s="0" t="n">
        <v>7.44</v>
      </c>
      <c r="P6" s="0" t="n">
        <v>22307</v>
      </c>
      <c r="Q6" s="0" t="n">
        <v>1292</v>
      </c>
      <c r="R6" s="0" t="n">
        <v>17.7</v>
      </c>
      <c r="S6" s="0" t="n">
        <v>36.8</v>
      </c>
      <c r="T6" s="0" t="n">
        <v>55</v>
      </c>
      <c r="U6" s="0" t="n">
        <v>610</v>
      </c>
      <c r="V6" s="10" t="n">
        <f aca="false">((J6*K6)/60)/1000</f>
        <v>0.066</v>
      </c>
      <c r="W6" s="9" t="n">
        <f aca="false">F6-E6</f>
        <v>7</v>
      </c>
      <c r="X6" s="10" t="n">
        <f aca="false">((N6/3.6)*W6*4.05)/60</f>
        <v>0.1220625</v>
      </c>
    </row>
    <row r="7" customFormat="false" ht="12.8" hidden="false" customHeight="false" outlineLevel="0" collapsed="false">
      <c r="A7" s="0" t="s">
        <v>29</v>
      </c>
      <c r="B7" s="0" t="n">
        <v>10000001101000</v>
      </c>
      <c r="C7" s="0" t="n">
        <v>1</v>
      </c>
      <c r="D7" s="0" t="n">
        <v>0</v>
      </c>
      <c r="E7" s="0" t="n">
        <v>49</v>
      </c>
      <c r="F7" s="0" t="n">
        <v>57</v>
      </c>
      <c r="G7" s="0" t="n">
        <v>-4</v>
      </c>
      <c r="H7" s="0" t="n">
        <v>25</v>
      </c>
      <c r="I7" s="0" t="n">
        <v>45</v>
      </c>
      <c r="J7" s="0" t="n">
        <v>22</v>
      </c>
      <c r="K7" s="0" t="n">
        <v>219</v>
      </c>
      <c r="L7" s="0" t="n">
        <v>14</v>
      </c>
      <c r="M7" s="0" t="n">
        <v>58</v>
      </c>
      <c r="N7" s="0" t="n">
        <v>0.89</v>
      </c>
      <c r="O7" s="0" t="n">
        <v>8.83</v>
      </c>
      <c r="P7" s="0" t="n">
        <v>22307</v>
      </c>
      <c r="Q7" s="0" t="n">
        <v>1292</v>
      </c>
      <c r="R7" s="0" t="n">
        <v>17.7</v>
      </c>
      <c r="S7" s="0" t="n">
        <v>36.8</v>
      </c>
      <c r="T7" s="0" t="n">
        <v>65</v>
      </c>
      <c r="U7" s="0" t="n">
        <v>610</v>
      </c>
      <c r="V7" s="10" t="n">
        <f aca="false">((J7*K7)/60)/1000</f>
        <v>0.0803</v>
      </c>
      <c r="W7" s="9" t="n">
        <f aca="false">F7-E7</f>
        <v>8</v>
      </c>
      <c r="X7" s="10" t="n">
        <f aca="false">((N7/3.6)*W7*4.05)/60</f>
        <v>0.1335</v>
      </c>
    </row>
    <row r="8" customFormat="false" ht="12.8" hidden="false" customHeight="false" outlineLevel="0" collapsed="false">
      <c r="A8" s="0" t="s">
        <v>30</v>
      </c>
      <c r="B8" s="0" t="n">
        <v>10000001101000</v>
      </c>
      <c r="C8" s="0" t="n">
        <v>1</v>
      </c>
      <c r="D8" s="0" t="n">
        <v>0</v>
      </c>
      <c r="E8" s="0" t="n">
        <v>49</v>
      </c>
      <c r="F8" s="0" t="n">
        <v>57</v>
      </c>
      <c r="G8" s="0" t="n">
        <v>-4</v>
      </c>
      <c r="H8" s="0" t="n">
        <v>25</v>
      </c>
      <c r="I8" s="0" t="n">
        <v>45</v>
      </c>
      <c r="J8" s="0" t="n">
        <v>16</v>
      </c>
      <c r="K8" s="0" t="n">
        <v>221</v>
      </c>
      <c r="L8" s="0" t="n">
        <v>14</v>
      </c>
      <c r="M8" s="0" t="n">
        <v>58</v>
      </c>
      <c r="N8" s="0" t="n">
        <v>0.92</v>
      </c>
      <c r="O8" s="0" t="n">
        <v>8.95</v>
      </c>
      <c r="P8" s="0" t="n">
        <v>22307</v>
      </c>
      <c r="Q8" s="0" t="n">
        <v>1292</v>
      </c>
      <c r="R8" s="0" t="n">
        <v>17.7</v>
      </c>
      <c r="S8" s="0" t="n">
        <v>36.9</v>
      </c>
      <c r="T8" s="0" t="n">
        <v>51</v>
      </c>
      <c r="U8" s="0" t="n">
        <v>610</v>
      </c>
      <c r="V8" s="10" t="n">
        <f aca="false">((J8*K8)/60)/1000</f>
        <v>0.0589333333333333</v>
      </c>
      <c r="W8" s="9" t="n">
        <f aca="false">F8-E8</f>
        <v>8</v>
      </c>
      <c r="X8" s="10" t="n">
        <f aca="false">((N8/3.6)*W8*4.05)/60</f>
        <v>0.138</v>
      </c>
    </row>
    <row r="9" customFormat="false" ht="12.8" hidden="false" customHeight="false" outlineLevel="0" collapsed="false">
      <c r="A9" s="0" t="s">
        <v>31</v>
      </c>
      <c r="B9" s="0" t="n">
        <v>10000001101000</v>
      </c>
      <c r="C9" s="0" t="n">
        <v>1</v>
      </c>
      <c r="D9" s="0" t="n">
        <v>0</v>
      </c>
      <c r="E9" s="0" t="n">
        <v>49</v>
      </c>
      <c r="F9" s="0" t="n">
        <v>56</v>
      </c>
      <c r="G9" s="0" t="n">
        <v>-4</v>
      </c>
      <c r="H9" s="0" t="n">
        <v>25</v>
      </c>
      <c r="I9" s="0" t="n">
        <v>45</v>
      </c>
      <c r="J9" s="0" t="n">
        <v>16</v>
      </c>
      <c r="K9" s="0" t="n">
        <v>221</v>
      </c>
      <c r="L9" s="0" t="n">
        <v>14</v>
      </c>
      <c r="M9" s="0" t="n">
        <v>58</v>
      </c>
      <c r="N9" s="0" t="n">
        <v>0.95</v>
      </c>
      <c r="O9" s="0" t="n">
        <v>7.21</v>
      </c>
      <c r="P9" s="0" t="n">
        <v>22307</v>
      </c>
      <c r="Q9" s="0" t="n">
        <v>1293</v>
      </c>
      <c r="R9" s="0" t="n">
        <v>17.7</v>
      </c>
      <c r="S9" s="0" t="n">
        <v>36.7</v>
      </c>
      <c r="T9" s="0" t="n">
        <v>51</v>
      </c>
      <c r="U9" s="0" t="n">
        <v>610</v>
      </c>
      <c r="V9" s="10" t="n">
        <f aca="false">((J9*K9)/60)/1000</f>
        <v>0.0589333333333333</v>
      </c>
      <c r="W9" s="9" t="n">
        <f aca="false">F9-E9</f>
        <v>7</v>
      </c>
      <c r="X9" s="10" t="n">
        <f aca="false">((N9/3.6)*W9*4.05)/60</f>
        <v>0.1246875</v>
      </c>
    </row>
    <row r="10" customFormat="false" ht="12.8" hidden="false" customHeight="false" outlineLevel="0" collapsed="false">
      <c r="A10" s="0" t="s">
        <v>32</v>
      </c>
      <c r="B10" s="0" t="n">
        <v>10000001101000</v>
      </c>
      <c r="C10" s="0" t="n">
        <v>1</v>
      </c>
      <c r="D10" s="0" t="n">
        <v>0</v>
      </c>
      <c r="E10" s="0" t="n">
        <v>49</v>
      </c>
      <c r="F10" s="0" t="n">
        <v>56</v>
      </c>
      <c r="G10" s="0" t="n">
        <v>-4</v>
      </c>
      <c r="H10" s="0" t="n">
        <v>25</v>
      </c>
      <c r="I10" s="0" t="n">
        <v>45</v>
      </c>
      <c r="J10" s="0" t="n">
        <v>18</v>
      </c>
      <c r="K10" s="0" t="n">
        <v>220</v>
      </c>
      <c r="L10" s="0" t="n">
        <v>14</v>
      </c>
      <c r="M10" s="0" t="n">
        <v>58</v>
      </c>
      <c r="N10" s="0" t="n">
        <v>0.94</v>
      </c>
      <c r="O10" s="0" t="n">
        <v>7.55</v>
      </c>
      <c r="P10" s="0" t="n">
        <v>22307</v>
      </c>
      <c r="Q10" s="0" t="n">
        <v>1293</v>
      </c>
      <c r="R10" s="0" t="n">
        <v>17.7</v>
      </c>
      <c r="S10" s="0" t="n">
        <v>36.8</v>
      </c>
      <c r="T10" s="0" t="n">
        <v>55</v>
      </c>
      <c r="U10" s="0" t="n">
        <v>610</v>
      </c>
      <c r="V10" s="10" t="n">
        <f aca="false">((J10*K10)/60)/1000</f>
        <v>0.066</v>
      </c>
      <c r="W10" s="9" t="n">
        <f aca="false">F10-E10</f>
        <v>7</v>
      </c>
      <c r="X10" s="10" t="n">
        <f aca="false">((N10/3.6)*W10*4.05)/60</f>
        <v>0.123375</v>
      </c>
    </row>
    <row r="11" customFormat="false" ht="12.8" hidden="false" customHeight="false" outlineLevel="0" collapsed="false">
      <c r="A11" s="0" t="s">
        <v>33</v>
      </c>
      <c r="B11" s="0" t="n">
        <v>10000001101000</v>
      </c>
      <c r="C11" s="0" t="n">
        <v>1</v>
      </c>
      <c r="D11" s="0" t="n">
        <v>0</v>
      </c>
      <c r="E11" s="0" t="n">
        <v>49</v>
      </c>
      <c r="F11" s="0" t="n">
        <v>58</v>
      </c>
      <c r="G11" s="0" t="n">
        <v>-4</v>
      </c>
      <c r="H11" s="0" t="n">
        <v>25</v>
      </c>
      <c r="I11" s="0" t="n">
        <v>45</v>
      </c>
      <c r="J11" s="0" t="n">
        <v>19</v>
      </c>
      <c r="K11" s="0" t="n">
        <v>220</v>
      </c>
      <c r="L11" s="0" t="n">
        <v>14</v>
      </c>
      <c r="M11" s="0" t="n">
        <v>58</v>
      </c>
      <c r="N11" s="0" t="n">
        <v>0.93</v>
      </c>
      <c r="O11" s="0" t="n">
        <v>9.18</v>
      </c>
      <c r="P11" s="0" t="n">
        <v>22307</v>
      </c>
      <c r="Q11" s="0" t="n">
        <v>1293</v>
      </c>
      <c r="R11" s="0" t="n">
        <v>17.7</v>
      </c>
      <c r="S11" s="0" t="n">
        <v>36.7</v>
      </c>
      <c r="T11" s="0" t="n">
        <v>61</v>
      </c>
      <c r="U11" s="0" t="n">
        <v>610</v>
      </c>
      <c r="V11" s="10" t="n">
        <f aca="false">((J11*K11)/60)/1000</f>
        <v>0.0696666666666667</v>
      </c>
      <c r="W11" s="9" t="n">
        <f aca="false">F11-E11</f>
        <v>9</v>
      </c>
      <c r="X11" s="10" t="n">
        <f aca="false">((N11/3.6)*W11*4.05)/60</f>
        <v>0.1569375</v>
      </c>
    </row>
    <row r="12" customFormat="false" ht="12.8" hidden="false" customHeight="false" outlineLevel="0" collapsed="false">
      <c r="A12" s="0" t="s">
        <v>68</v>
      </c>
      <c r="B12" s="0" t="n">
        <v>1010000001101000</v>
      </c>
      <c r="C12" s="0" t="n">
        <v>1</v>
      </c>
      <c r="D12" s="0" t="n">
        <v>0</v>
      </c>
      <c r="E12" s="0" t="n">
        <v>49</v>
      </c>
      <c r="F12" s="0" t="n">
        <v>50</v>
      </c>
      <c r="G12" s="0" t="n">
        <v>-4</v>
      </c>
      <c r="H12" s="0" t="n">
        <v>25</v>
      </c>
      <c r="I12" s="0" t="n">
        <v>45</v>
      </c>
      <c r="J12" s="0" t="n">
        <v>2</v>
      </c>
      <c r="K12" s="0" t="n">
        <v>226</v>
      </c>
      <c r="L12" s="0" t="n">
        <v>14</v>
      </c>
      <c r="M12" s="0" t="n">
        <v>58</v>
      </c>
      <c r="N12" s="0" t="n">
        <v>1.06</v>
      </c>
      <c r="O12" s="0" t="n">
        <v>4.07</v>
      </c>
      <c r="P12" s="0" t="n">
        <v>22307</v>
      </c>
      <c r="Q12" s="0" t="n">
        <v>1293</v>
      </c>
      <c r="R12" s="0" t="n">
        <v>17.7</v>
      </c>
      <c r="S12" s="0" t="n">
        <v>36.7</v>
      </c>
      <c r="T12" s="0" t="n">
        <v>29</v>
      </c>
      <c r="U12" s="0" t="n">
        <v>30</v>
      </c>
      <c r="V12" s="10" t="n">
        <f aca="false">((J12*K12)/60)/1000</f>
        <v>0.00753333333333333</v>
      </c>
      <c r="W12" s="9" t="n">
        <f aca="false">F12-E12</f>
        <v>1</v>
      </c>
      <c r="X12" s="10" t="n">
        <f aca="false">((N12/3.6)*W12*4.05)/60</f>
        <v>0.019875</v>
      </c>
    </row>
    <row r="13" customFormat="false" ht="12.8" hidden="false" customHeight="false" outlineLevel="0" collapsed="false">
      <c r="A13" s="0" t="s">
        <v>69</v>
      </c>
      <c r="B13" s="0" t="n">
        <v>1010000001101000</v>
      </c>
      <c r="C13" s="0" t="n">
        <v>1</v>
      </c>
      <c r="D13" s="0" t="n">
        <v>0</v>
      </c>
      <c r="E13" s="0" t="n">
        <v>47</v>
      </c>
      <c r="F13" s="0" t="n">
        <v>41</v>
      </c>
      <c r="G13" s="0" t="n">
        <v>-3</v>
      </c>
      <c r="H13" s="0" t="n">
        <v>25</v>
      </c>
      <c r="I13" s="0" t="n">
        <v>45</v>
      </c>
      <c r="J13" s="0" t="n">
        <v>2</v>
      </c>
      <c r="K13" s="0" t="n">
        <v>225</v>
      </c>
      <c r="L13" s="0" t="n">
        <v>14</v>
      </c>
      <c r="M13" s="0" t="n">
        <v>58</v>
      </c>
      <c r="N13" s="0" t="n">
        <v>1.41</v>
      </c>
      <c r="O13" s="0" t="n">
        <v>4.07</v>
      </c>
      <c r="P13" s="0" t="n">
        <v>22307</v>
      </c>
      <c r="Q13" s="0" t="n">
        <v>1293</v>
      </c>
      <c r="R13" s="0" t="n">
        <v>17.7</v>
      </c>
      <c r="S13" s="0" t="n">
        <v>36.7</v>
      </c>
      <c r="T13" s="0" t="n">
        <v>37</v>
      </c>
      <c r="U13" s="0" t="n">
        <v>0</v>
      </c>
      <c r="V13" s="10" t="n">
        <f aca="false">((J13*K13)/60)/1000</f>
        <v>0.0075</v>
      </c>
      <c r="W13" s="9" t="n">
        <f aca="false">F13-E13</f>
        <v>-6</v>
      </c>
      <c r="X13" s="10" t="n">
        <f aca="false">((N13/3.6)*W13*4.05)/60</f>
        <v>-0.158625</v>
      </c>
    </row>
    <row r="14" customFormat="false" ht="12.8" hidden="false" customHeight="false" outlineLevel="0" collapsed="false">
      <c r="A14" s="0" t="s">
        <v>70</v>
      </c>
      <c r="B14" s="0" t="n">
        <v>1010000001101000</v>
      </c>
      <c r="C14" s="0" t="n">
        <v>1</v>
      </c>
      <c r="D14" s="0" t="n">
        <v>0</v>
      </c>
      <c r="E14" s="0" t="n">
        <v>44</v>
      </c>
      <c r="F14" s="0" t="n">
        <v>35</v>
      </c>
      <c r="G14" s="0" t="n">
        <v>-2</v>
      </c>
      <c r="H14" s="0" t="n">
        <v>25</v>
      </c>
      <c r="I14" s="0" t="n">
        <v>45</v>
      </c>
      <c r="J14" s="0" t="n">
        <v>3</v>
      </c>
      <c r="K14" s="0" t="n">
        <v>225</v>
      </c>
      <c r="L14" s="0" t="n">
        <v>14</v>
      </c>
      <c r="M14" s="0" t="n">
        <v>58</v>
      </c>
      <c r="N14" s="0" t="n">
        <v>1.43</v>
      </c>
      <c r="O14" s="0" t="n">
        <v>4.07</v>
      </c>
      <c r="P14" s="0" t="n">
        <v>22307</v>
      </c>
      <c r="Q14" s="0" t="n">
        <v>1293</v>
      </c>
      <c r="R14" s="0" t="n">
        <v>17.7</v>
      </c>
      <c r="S14" s="0" t="n">
        <v>36.7</v>
      </c>
      <c r="T14" s="0" t="n">
        <v>37</v>
      </c>
      <c r="U14" s="0" t="n">
        <v>0</v>
      </c>
      <c r="V14" s="10" t="n">
        <f aca="false">((J14*K14)/60)/1000</f>
        <v>0.01125</v>
      </c>
      <c r="W14" s="9" t="n">
        <f aca="false">F14-E14</f>
        <v>-9</v>
      </c>
      <c r="X14" s="10" t="n">
        <f aca="false">((N14/3.6)*W14*4.05)/60</f>
        <v>-0.2413125</v>
      </c>
    </row>
    <row r="15" customFormat="false" ht="12.8" hidden="false" customHeight="false" outlineLevel="0" collapsed="false">
      <c r="A15" s="0" t="s">
        <v>71</v>
      </c>
      <c r="B15" s="0" t="n">
        <v>10000001101000</v>
      </c>
      <c r="C15" s="0" t="n">
        <v>1</v>
      </c>
      <c r="D15" s="0" t="n">
        <v>0</v>
      </c>
      <c r="E15" s="0" t="n">
        <v>38</v>
      </c>
      <c r="F15" s="0" t="n">
        <v>27</v>
      </c>
      <c r="G15" s="0" t="n">
        <v>0</v>
      </c>
      <c r="H15" s="0" t="n">
        <v>25</v>
      </c>
      <c r="I15" s="0" t="n">
        <v>45</v>
      </c>
      <c r="J15" s="0" t="n">
        <v>6</v>
      </c>
      <c r="K15" s="0" t="n">
        <v>224</v>
      </c>
      <c r="L15" s="0" t="n">
        <v>14</v>
      </c>
      <c r="M15" s="0" t="n">
        <v>58</v>
      </c>
      <c r="N15" s="0" t="n">
        <v>1.44</v>
      </c>
      <c r="O15" s="0" t="n">
        <v>4.07</v>
      </c>
      <c r="P15" s="0" t="n">
        <v>22307</v>
      </c>
      <c r="Q15" s="0" t="n">
        <v>1293</v>
      </c>
      <c r="R15" s="0" t="n">
        <v>17.7</v>
      </c>
      <c r="S15" s="0" t="n">
        <v>36.6</v>
      </c>
      <c r="T15" s="0" t="n">
        <v>32</v>
      </c>
      <c r="U15" s="0" t="n">
        <v>0</v>
      </c>
      <c r="V15" s="10" t="n">
        <f aca="false">((J15*K15)/60)/1000</f>
        <v>0.0224</v>
      </c>
      <c r="W15" s="9" t="n">
        <f aca="false">F15-E15</f>
        <v>-11</v>
      </c>
      <c r="X15" s="10" t="n">
        <f aca="false">((N15/3.6)*W15*4.05)/60</f>
        <v>-0.297</v>
      </c>
    </row>
    <row r="16" customFormat="false" ht="12.8" hidden="false" customHeight="false" outlineLevel="0" collapsed="false">
      <c r="A16" s="0" t="s">
        <v>74</v>
      </c>
      <c r="B16" s="0" t="n">
        <v>10000001101000</v>
      </c>
      <c r="C16" s="0" t="n">
        <v>1</v>
      </c>
      <c r="D16" s="0" t="n">
        <v>0</v>
      </c>
      <c r="E16" s="0" t="n">
        <v>35</v>
      </c>
      <c r="F16" s="0" t="n">
        <v>38</v>
      </c>
      <c r="G16" s="0" t="n">
        <v>1</v>
      </c>
      <c r="H16" s="0" t="n">
        <v>25</v>
      </c>
      <c r="I16" s="0" t="n">
        <v>45</v>
      </c>
      <c r="J16" s="0" t="n">
        <v>9</v>
      </c>
      <c r="K16" s="0" t="n">
        <v>224</v>
      </c>
      <c r="L16" s="0" t="n">
        <v>14</v>
      </c>
      <c r="M16" s="0" t="n">
        <v>58</v>
      </c>
      <c r="N16" s="0" t="n">
        <v>1.45</v>
      </c>
      <c r="O16" s="0" t="n">
        <v>4.07</v>
      </c>
      <c r="P16" s="0" t="n">
        <v>22307</v>
      </c>
      <c r="Q16" s="0" t="n">
        <v>1293</v>
      </c>
      <c r="R16" s="0" t="n">
        <v>17.7</v>
      </c>
      <c r="S16" s="0" t="n">
        <v>36.6</v>
      </c>
      <c r="T16" s="0" t="n">
        <v>40</v>
      </c>
      <c r="U16" s="0" t="n">
        <v>590</v>
      </c>
      <c r="V16" s="10" t="n">
        <f aca="false">((J16*K16)/60)/1000</f>
        <v>0.0336</v>
      </c>
      <c r="W16" s="9" t="n">
        <f aca="false">F16-E16</f>
        <v>3</v>
      </c>
      <c r="X16" s="10" t="n">
        <f aca="false">((N16/3.6)*W16*4.05)/60</f>
        <v>0.0815625</v>
      </c>
    </row>
    <row r="17" customFormat="false" ht="12.8" hidden="false" customHeight="false" outlineLevel="0" collapsed="false">
      <c r="A17" s="0" t="s">
        <v>75</v>
      </c>
      <c r="B17" s="0" t="n">
        <v>10000001101000</v>
      </c>
      <c r="C17" s="0" t="n">
        <v>1</v>
      </c>
      <c r="D17" s="0" t="n">
        <v>0</v>
      </c>
      <c r="E17" s="0" t="n">
        <v>35</v>
      </c>
      <c r="F17" s="0" t="n">
        <v>39</v>
      </c>
      <c r="G17" s="0" t="n">
        <v>0</v>
      </c>
      <c r="H17" s="0" t="n">
        <v>25</v>
      </c>
      <c r="I17" s="0" t="n">
        <v>45</v>
      </c>
      <c r="J17" s="0" t="n">
        <v>9</v>
      </c>
      <c r="K17" s="0" t="n">
        <v>222</v>
      </c>
      <c r="L17" s="0" t="n">
        <v>14</v>
      </c>
      <c r="M17" s="0" t="n">
        <v>58</v>
      </c>
      <c r="N17" s="0" t="n">
        <v>1.41</v>
      </c>
      <c r="O17" s="0" t="n">
        <v>4.07</v>
      </c>
      <c r="P17" s="0" t="n">
        <v>22307</v>
      </c>
      <c r="Q17" s="0" t="n">
        <v>1293</v>
      </c>
      <c r="R17" s="0" t="n">
        <v>17.7</v>
      </c>
      <c r="S17" s="0" t="n">
        <v>36.6</v>
      </c>
      <c r="T17" s="0" t="n">
        <v>41</v>
      </c>
      <c r="U17" s="0" t="n">
        <v>610</v>
      </c>
      <c r="V17" s="10" t="n">
        <f aca="false">((J17*K17)/60)/1000</f>
        <v>0.0333</v>
      </c>
      <c r="W17" s="9" t="n">
        <f aca="false">F17-E17</f>
        <v>4</v>
      </c>
      <c r="X17" s="10" t="n">
        <f aca="false">((N17/3.6)*W17*4.05)/60</f>
        <v>0.10575</v>
      </c>
    </row>
    <row r="18" customFormat="false" ht="12.8" hidden="false" customHeight="false" outlineLevel="0" collapsed="false">
      <c r="A18" s="0" t="s">
        <v>76</v>
      </c>
      <c r="B18" s="0" t="n">
        <v>10000001101000</v>
      </c>
      <c r="C18" s="0" t="n">
        <v>1</v>
      </c>
      <c r="D18" s="0" t="n">
        <v>0</v>
      </c>
      <c r="E18" s="0" t="n">
        <v>36</v>
      </c>
      <c r="F18" s="0" t="n">
        <v>40</v>
      </c>
      <c r="G18" s="0" t="n">
        <v>-1</v>
      </c>
      <c r="H18" s="0" t="n">
        <v>25</v>
      </c>
      <c r="I18" s="0" t="n">
        <v>45</v>
      </c>
      <c r="J18" s="0" t="n">
        <v>14</v>
      </c>
      <c r="K18" s="0" t="n">
        <v>220</v>
      </c>
      <c r="L18" s="0" t="n">
        <v>14</v>
      </c>
      <c r="M18" s="0" t="n">
        <v>58</v>
      </c>
      <c r="N18" s="0" t="n">
        <v>1.41</v>
      </c>
      <c r="O18" s="0" t="n">
        <v>4.07</v>
      </c>
      <c r="P18" s="0" t="n">
        <v>22307</v>
      </c>
      <c r="Q18" s="0" t="n">
        <v>1293</v>
      </c>
      <c r="R18" s="0" t="n">
        <v>17.7</v>
      </c>
      <c r="S18" s="0" t="n">
        <v>36.6</v>
      </c>
      <c r="T18" s="0" t="n">
        <v>55</v>
      </c>
      <c r="U18" s="0" t="n">
        <v>620</v>
      </c>
      <c r="V18" s="10" t="n">
        <f aca="false">((J18*K18)/60)/1000</f>
        <v>0.0513333333333333</v>
      </c>
      <c r="W18" s="9" t="n">
        <f aca="false">F18-E18</f>
        <v>4</v>
      </c>
      <c r="X18" s="10" t="n">
        <f aca="false">((N18/3.6)*W18*4.05)/60</f>
        <v>0.10575</v>
      </c>
    </row>
    <row r="19" customFormat="false" ht="12.8" hidden="false" customHeight="false" outlineLevel="0" collapsed="false">
      <c r="A19" s="0" t="s">
        <v>77</v>
      </c>
      <c r="B19" s="0" t="n">
        <v>10000001101000</v>
      </c>
      <c r="C19" s="0" t="n">
        <v>1</v>
      </c>
      <c r="D19" s="0" t="n">
        <v>0</v>
      </c>
      <c r="E19" s="0" t="n">
        <v>37</v>
      </c>
      <c r="F19" s="0" t="n">
        <v>42</v>
      </c>
      <c r="G19" s="0" t="n">
        <v>-2</v>
      </c>
      <c r="H19" s="0" t="n">
        <v>25</v>
      </c>
      <c r="I19" s="0" t="n">
        <v>45</v>
      </c>
      <c r="J19" s="0" t="n">
        <v>18</v>
      </c>
      <c r="K19" s="0" t="n">
        <v>218</v>
      </c>
      <c r="L19" s="0" t="n">
        <v>14</v>
      </c>
      <c r="M19" s="0" t="n">
        <v>58</v>
      </c>
      <c r="N19" s="0" t="n">
        <v>1.41</v>
      </c>
      <c r="O19" s="0" t="n">
        <v>4.07</v>
      </c>
      <c r="P19" s="0" t="n">
        <v>22307</v>
      </c>
      <c r="Q19" s="0" t="n">
        <v>1293</v>
      </c>
      <c r="R19" s="0" t="n">
        <v>17.7</v>
      </c>
      <c r="S19" s="0" t="n">
        <v>36.5</v>
      </c>
      <c r="T19" s="0" t="n">
        <v>67</v>
      </c>
      <c r="U19" s="0" t="n">
        <v>630</v>
      </c>
      <c r="V19" s="10" t="n">
        <f aca="false">((J19*K19)/60)/1000</f>
        <v>0.0654</v>
      </c>
      <c r="W19" s="9" t="n">
        <f aca="false">F19-E19</f>
        <v>5</v>
      </c>
      <c r="X19" s="10" t="n">
        <f aca="false">((N19/3.6)*W19*4.05)/60</f>
        <v>0.1321875</v>
      </c>
    </row>
    <row r="20" customFormat="false" ht="12.8" hidden="false" customHeight="false" outlineLevel="0" collapsed="false">
      <c r="A20" s="0" t="s">
        <v>78</v>
      </c>
      <c r="B20" s="0" t="n">
        <v>10000001101000</v>
      </c>
      <c r="C20" s="0" t="n">
        <v>1</v>
      </c>
      <c r="D20" s="0" t="n">
        <v>0</v>
      </c>
      <c r="E20" s="0" t="n">
        <v>39</v>
      </c>
      <c r="F20" s="0" t="n">
        <v>45</v>
      </c>
      <c r="G20" s="0" t="n">
        <v>-2</v>
      </c>
      <c r="H20" s="0" t="n">
        <v>25</v>
      </c>
      <c r="I20" s="0" t="n">
        <v>45</v>
      </c>
      <c r="J20" s="0" t="n">
        <v>19</v>
      </c>
      <c r="K20" s="0" t="n">
        <v>219</v>
      </c>
      <c r="L20" s="0" t="n">
        <v>14</v>
      </c>
      <c r="M20" s="0" t="n">
        <v>58</v>
      </c>
      <c r="N20" s="0" t="n">
        <v>1.4</v>
      </c>
      <c r="O20" s="0" t="n">
        <v>9.42</v>
      </c>
      <c r="P20" s="0" t="n">
        <v>22307</v>
      </c>
      <c r="Q20" s="0" t="n">
        <v>1293</v>
      </c>
      <c r="R20" s="0" t="n">
        <v>17.7</v>
      </c>
      <c r="S20" s="0" t="n">
        <v>36.5</v>
      </c>
      <c r="T20" s="0" t="n">
        <v>67</v>
      </c>
      <c r="U20" s="0" t="n">
        <v>630</v>
      </c>
      <c r="V20" s="10" t="n">
        <f aca="false">((J20*K20)/60)/1000</f>
        <v>0.06935</v>
      </c>
      <c r="W20" s="9" t="n">
        <f aca="false">F20-E20</f>
        <v>6</v>
      </c>
      <c r="X20" s="10" t="n">
        <f aca="false">((N20/3.6)*W20*4.05)/60</f>
        <v>0.1575</v>
      </c>
    </row>
    <row r="21" customFormat="false" ht="12.8" hidden="false" customHeight="false" outlineLevel="0" collapsed="false">
      <c r="A21" s="0" t="s">
        <v>79</v>
      </c>
      <c r="B21" s="0" t="n">
        <v>10000001101000</v>
      </c>
      <c r="C21" s="0" t="n">
        <v>1</v>
      </c>
      <c r="D21" s="0" t="n">
        <v>0</v>
      </c>
      <c r="E21" s="0" t="n">
        <v>40</v>
      </c>
      <c r="F21" s="0" t="n">
        <v>48</v>
      </c>
      <c r="G21" s="0" t="n">
        <v>-2</v>
      </c>
      <c r="H21" s="0" t="n">
        <v>25</v>
      </c>
      <c r="I21" s="0" t="n">
        <v>45</v>
      </c>
      <c r="J21" s="0" t="n">
        <v>23</v>
      </c>
      <c r="K21" s="0" t="n">
        <v>218</v>
      </c>
      <c r="L21" s="0" t="n">
        <v>14</v>
      </c>
      <c r="M21" s="0" t="n">
        <v>58</v>
      </c>
      <c r="N21" s="0" t="n">
        <v>1.39</v>
      </c>
      <c r="O21" s="0" t="n">
        <v>11.39</v>
      </c>
      <c r="P21" s="0" t="n">
        <v>22307</v>
      </c>
      <c r="Q21" s="0" t="n">
        <v>1294</v>
      </c>
      <c r="R21" s="0" t="n">
        <v>17.7</v>
      </c>
      <c r="S21" s="0" t="n">
        <v>36.5</v>
      </c>
      <c r="T21" s="0" t="n">
        <v>75</v>
      </c>
      <c r="U21" s="0" t="n">
        <v>630</v>
      </c>
      <c r="V21" s="10" t="n">
        <f aca="false">((J21*K21)/60)/1000</f>
        <v>0.0835666666666667</v>
      </c>
      <c r="W21" s="9" t="n">
        <f aca="false">F21-E21</f>
        <v>8</v>
      </c>
      <c r="X21" s="10" t="n">
        <f aca="false">((N21/3.6)*W21*4.05)/60</f>
        <v>0.2085</v>
      </c>
    </row>
    <row r="22" customFormat="false" ht="12.8" hidden="false" customHeight="false" outlineLevel="0" collapsed="false">
      <c r="A22" s="0" t="s">
        <v>80</v>
      </c>
      <c r="B22" s="0" t="n">
        <v>10000001101000</v>
      </c>
      <c r="C22" s="0" t="n">
        <v>1</v>
      </c>
      <c r="D22" s="0" t="n">
        <v>0</v>
      </c>
      <c r="E22" s="0" t="n">
        <v>42</v>
      </c>
      <c r="F22" s="0" t="n">
        <v>49</v>
      </c>
      <c r="G22" s="0" t="n">
        <v>-3</v>
      </c>
      <c r="H22" s="0" t="n">
        <v>25</v>
      </c>
      <c r="I22" s="0" t="n">
        <v>45</v>
      </c>
      <c r="J22" s="0" t="n">
        <v>23</v>
      </c>
      <c r="K22" s="0" t="n">
        <v>218</v>
      </c>
      <c r="L22" s="0" t="n">
        <v>14</v>
      </c>
      <c r="M22" s="0" t="n">
        <v>58</v>
      </c>
      <c r="N22" s="0" t="n">
        <v>1.37</v>
      </c>
      <c r="O22" s="0" t="n">
        <v>10.93</v>
      </c>
      <c r="P22" s="0" t="n">
        <v>22307</v>
      </c>
      <c r="Q22" s="0" t="n">
        <v>1294</v>
      </c>
      <c r="R22" s="0" t="n">
        <v>17.7</v>
      </c>
      <c r="S22" s="0" t="n">
        <v>36.5</v>
      </c>
      <c r="T22" s="0" t="n">
        <v>75</v>
      </c>
      <c r="U22" s="0" t="n">
        <v>630</v>
      </c>
      <c r="V22" s="10" t="n">
        <f aca="false">((J22*K22)/60)/1000</f>
        <v>0.0835666666666667</v>
      </c>
      <c r="W22" s="9" t="n">
        <f aca="false">F22-E22</f>
        <v>7</v>
      </c>
      <c r="X22" s="10" t="n">
        <f aca="false">((N22/3.6)*W22*4.05)/60</f>
        <v>0.1798125</v>
      </c>
    </row>
    <row r="23" customFormat="false" ht="12.8" hidden="false" customHeight="false" outlineLevel="0" collapsed="false">
      <c r="A23" s="0" t="s">
        <v>81</v>
      </c>
      <c r="B23" s="0" t="n">
        <v>10000001101000</v>
      </c>
      <c r="C23" s="0" t="n">
        <v>1</v>
      </c>
      <c r="D23" s="0" t="n">
        <v>0</v>
      </c>
      <c r="E23" s="0" t="n">
        <v>43</v>
      </c>
      <c r="F23" s="0" t="n">
        <v>50</v>
      </c>
      <c r="G23" s="0" t="n">
        <v>-3</v>
      </c>
      <c r="H23" s="0" t="n">
        <v>25</v>
      </c>
      <c r="I23" s="0" t="n">
        <v>45</v>
      </c>
      <c r="J23" s="0" t="n">
        <v>23</v>
      </c>
      <c r="K23" s="0" t="n">
        <v>218</v>
      </c>
      <c r="L23" s="0" t="n">
        <v>14</v>
      </c>
      <c r="M23" s="0" t="n">
        <v>58</v>
      </c>
      <c r="N23" s="0" t="n">
        <v>1.32</v>
      </c>
      <c r="O23" s="0" t="n">
        <v>11.04</v>
      </c>
      <c r="P23" s="0" t="n">
        <v>22307</v>
      </c>
      <c r="Q23" s="0" t="n">
        <v>1294</v>
      </c>
      <c r="R23" s="0" t="n">
        <v>17.7</v>
      </c>
      <c r="S23" s="0" t="n">
        <v>36.4</v>
      </c>
      <c r="T23" s="0" t="n">
        <v>73</v>
      </c>
      <c r="U23" s="0" t="n">
        <v>620</v>
      </c>
      <c r="V23" s="10" t="n">
        <f aca="false">((J23*K23)/60)/1000</f>
        <v>0.0835666666666667</v>
      </c>
      <c r="W23" s="9" t="n">
        <f aca="false">F23-E23</f>
        <v>7</v>
      </c>
      <c r="X23" s="10" t="n">
        <f aca="false">((N23/3.6)*W23*4.05)/60</f>
        <v>0.17325</v>
      </c>
    </row>
    <row r="24" customFormat="false" ht="12.8" hidden="false" customHeight="false" outlineLevel="0" collapsed="false">
      <c r="A24" s="0" t="s">
        <v>82</v>
      </c>
      <c r="B24" s="0" t="n">
        <v>10000001101000</v>
      </c>
      <c r="C24" s="0" t="n">
        <v>1</v>
      </c>
      <c r="D24" s="0" t="n">
        <v>0</v>
      </c>
      <c r="E24" s="0" t="n">
        <v>44</v>
      </c>
      <c r="F24" s="0" t="n">
        <v>51</v>
      </c>
      <c r="G24" s="0" t="n">
        <v>-3</v>
      </c>
      <c r="H24" s="0" t="n">
        <v>25</v>
      </c>
      <c r="I24" s="0" t="n">
        <v>45</v>
      </c>
      <c r="J24" s="0" t="n">
        <v>23</v>
      </c>
      <c r="K24" s="0" t="n">
        <v>219</v>
      </c>
      <c r="L24" s="0" t="n">
        <v>14</v>
      </c>
      <c r="M24" s="0" t="n">
        <v>58</v>
      </c>
      <c r="N24" s="0" t="n">
        <v>1.31</v>
      </c>
      <c r="O24" s="0" t="n">
        <v>10.46</v>
      </c>
      <c r="P24" s="0" t="n">
        <v>22307</v>
      </c>
      <c r="Q24" s="0" t="n">
        <v>1294</v>
      </c>
      <c r="R24" s="0" t="n">
        <v>17.7</v>
      </c>
      <c r="S24" s="0" t="n">
        <v>36.4</v>
      </c>
      <c r="T24" s="0" t="n">
        <v>73</v>
      </c>
      <c r="U24" s="0" t="n">
        <v>610</v>
      </c>
      <c r="V24" s="10" t="n">
        <f aca="false">((J24*K24)/60)/1000</f>
        <v>0.08395</v>
      </c>
      <c r="W24" s="9" t="n">
        <f aca="false">F24-E24</f>
        <v>7</v>
      </c>
      <c r="X24" s="10" t="n">
        <f aca="false">((N24/3.6)*W24*4.05)/60</f>
        <v>0.1719375</v>
      </c>
    </row>
    <row r="25" customFormat="false" ht="12.8" hidden="false" customHeight="false" outlineLevel="0" collapsed="false">
      <c r="A25" s="0" t="s">
        <v>83</v>
      </c>
      <c r="B25" s="0" t="n">
        <v>10000001101000</v>
      </c>
      <c r="C25" s="0" t="n">
        <v>1</v>
      </c>
      <c r="D25" s="0" t="n">
        <v>0</v>
      </c>
      <c r="E25" s="0" t="n">
        <v>45</v>
      </c>
      <c r="F25" s="0" t="n">
        <v>52</v>
      </c>
      <c r="G25" s="0" t="n">
        <v>-3</v>
      </c>
      <c r="H25" s="0" t="n">
        <v>25</v>
      </c>
      <c r="I25" s="0" t="n">
        <v>45</v>
      </c>
      <c r="J25" s="0" t="n">
        <v>23</v>
      </c>
      <c r="K25" s="0" t="n">
        <v>219</v>
      </c>
      <c r="L25" s="0" t="n">
        <v>14</v>
      </c>
      <c r="M25" s="0" t="n">
        <v>58</v>
      </c>
      <c r="N25" s="0" t="n">
        <v>1.3</v>
      </c>
      <c r="O25" s="0" t="n">
        <v>10.81</v>
      </c>
      <c r="P25" s="0" t="n">
        <v>22308</v>
      </c>
      <c r="Q25" s="0" t="n">
        <v>1294</v>
      </c>
      <c r="R25" s="0" t="n">
        <v>17.7</v>
      </c>
      <c r="S25" s="0" t="n">
        <v>36.4</v>
      </c>
      <c r="T25" s="0" t="n">
        <v>73</v>
      </c>
      <c r="U25" s="0" t="n">
        <v>610</v>
      </c>
      <c r="V25" s="10" t="n">
        <f aca="false">((J25*K25)/60)/1000</f>
        <v>0.08395</v>
      </c>
      <c r="W25" s="9" t="n">
        <f aca="false">F25-E25</f>
        <v>7</v>
      </c>
      <c r="X25" s="10" t="n">
        <f aca="false">((N25/3.6)*W25*4.05)/60</f>
        <v>0.170625</v>
      </c>
    </row>
    <row r="26" customFormat="false" ht="12.8" hidden="false" customHeight="false" outlineLevel="0" collapsed="false">
      <c r="A26" s="0" t="s">
        <v>84</v>
      </c>
      <c r="B26" s="0" t="n">
        <v>10000001101000</v>
      </c>
      <c r="C26" s="0" t="n">
        <v>1</v>
      </c>
      <c r="D26" s="0" t="n">
        <v>0</v>
      </c>
      <c r="E26" s="0" t="n">
        <v>46</v>
      </c>
      <c r="F26" s="0" t="n">
        <v>53</v>
      </c>
      <c r="G26" s="0" t="n">
        <v>-3</v>
      </c>
      <c r="H26" s="0" t="n">
        <v>25</v>
      </c>
      <c r="I26" s="0" t="n">
        <v>45</v>
      </c>
      <c r="J26" s="0" t="n">
        <v>23</v>
      </c>
      <c r="K26" s="0" t="n">
        <v>219</v>
      </c>
      <c r="L26" s="0" t="n">
        <v>14</v>
      </c>
      <c r="M26" s="0" t="n">
        <v>58</v>
      </c>
      <c r="N26" s="0" t="n">
        <v>1.38</v>
      </c>
      <c r="O26" s="0" t="n">
        <v>10.81</v>
      </c>
      <c r="P26" s="0" t="n">
        <v>22308</v>
      </c>
      <c r="Q26" s="0" t="n">
        <v>1294</v>
      </c>
      <c r="R26" s="0" t="n">
        <v>17.6</v>
      </c>
      <c r="S26" s="0" t="n">
        <v>36.5</v>
      </c>
      <c r="T26" s="0" t="n">
        <v>73</v>
      </c>
      <c r="U26" s="0" t="n">
        <v>610</v>
      </c>
      <c r="V26" s="10" t="n">
        <f aca="false">((J26*K26)/60)/1000</f>
        <v>0.08395</v>
      </c>
      <c r="W26" s="9" t="n">
        <f aca="false">F26-E26</f>
        <v>7</v>
      </c>
      <c r="X26" s="10" t="n">
        <f aca="false">((N26/3.6)*W26*4.05)/60</f>
        <v>0.181125</v>
      </c>
    </row>
    <row r="27" customFormat="false" ht="12.8" hidden="false" customHeight="false" outlineLevel="0" collapsed="false">
      <c r="A27" s="0" t="s">
        <v>85</v>
      </c>
      <c r="B27" s="0" t="n">
        <v>10000001101000</v>
      </c>
      <c r="C27" s="0" t="n">
        <v>1</v>
      </c>
      <c r="D27" s="0" t="n">
        <v>0</v>
      </c>
      <c r="E27" s="0" t="n">
        <v>46</v>
      </c>
      <c r="F27" s="0" t="n">
        <v>53</v>
      </c>
      <c r="G27" s="0" t="n">
        <v>-3</v>
      </c>
      <c r="H27" s="0" t="n">
        <v>25</v>
      </c>
      <c r="I27" s="0" t="n">
        <v>45</v>
      </c>
      <c r="J27" s="0" t="n">
        <v>23</v>
      </c>
      <c r="K27" s="0" t="n">
        <v>218</v>
      </c>
      <c r="L27" s="0" t="n">
        <v>14</v>
      </c>
      <c r="M27" s="0" t="n">
        <v>58</v>
      </c>
      <c r="N27" s="0" t="n">
        <v>1.39</v>
      </c>
      <c r="O27" s="0" t="n">
        <v>11.28</v>
      </c>
      <c r="P27" s="0" t="n">
        <v>22308</v>
      </c>
      <c r="Q27" s="0" t="n">
        <v>1294</v>
      </c>
      <c r="R27" s="0" t="n">
        <v>17.6</v>
      </c>
      <c r="S27" s="0" t="n">
        <v>36.5</v>
      </c>
      <c r="T27" s="0" t="n">
        <v>72</v>
      </c>
      <c r="U27" s="0" t="n">
        <v>610</v>
      </c>
      <c r="V27" s="10" t="n">
        <f aca="false">((J27*K27)/60)/1000</f>
        <v>0.0835666666666667</v>
      </c>
      <c r="W27" s="9" t="n">
        <f aca="false">F27-E27</f>
        <v>7</v>
      </c>
      <c r="X27" s="10" t="n">
        <f aca="false">((N27/3.6)*W27*4.05)/60</f>
        <v>0.1824375</v>
      </c>
    </row>
    <row r="28" customFormat="false" ht="12.8" hidden="false" customHeight="false" outlineLevel="0" collapsed="false">
      <c r="A28" s="0" t="s">
        <v>86</v>
      </c>
      <c r="B28" s="0" t="n">
        <v>10000001101000</v>
      </c>
      <c r="C28" s="0" t="n">
        <v>1</v>
      </c>
      <c r="D28" s="0" t="n">
        <v>0</v>
      </c>
      <c r="E28" s="0" t="n">
        <v>47</v>
      </c>
      <c r="F28" s="0" t="n">
        <v>54</v>
      </c>
      <c r="G28" s="0" t="n">
        <v>-3</v>
      </c>
      <c r="H28" s="0" t="n">
        <v>25</v>
      </c>
      <c r="I28" s="0" t="n">
        <v>45</v>
      </c>
      <c r="J28" s="0" t="n">
        <v>23</v>
      </c>
      <c r="K28" s="0" t="n">
        <v>218</v>
      </c>
      <c r="L28" s="0" t="n">
        <v>14</v>
      </c>
      <c r="M28" s="0" t="n">
        <v>58</v>
      </c>
      <c r="N28" s="0" t="n">
        <v>1.37</v>
      </c>
      <c r="O28" s="0" t="n">
        <v>10.93</v>
      </c>
      <c r="P28" s="0" t="n">
        <v>22308</v>
      </c>
      <c r="Q28" s="0" t="n">
        <v>1294</v>
      </c>
      <c r="R28" s="0" t="n">
        <v>17.7</v>
      </c>
      <c r="S28" s="0" t="n">
        <v>36.6</v>
      </c>
      <c r="T28" s="0" t="n">
        <v>71</v>
      </c>
      <c r="U28" s="0" t="n">
        <v>610</v>
      </c>
      <c r="V28" s="10" t="n">
        <f aca="false">((J28*K28)/60)/1000</f>
        <v>0.0835666666666667</v>
      </c>
      <c r="W28" s="9" t="n">
        <f aca="false">F28-E28</f>
        <v>7</v>
      </c>
      <c r="X28" s="10" t="n">
        <f aca="false">((N28/3.6)*W28*4.05)/60</f>
        <v>0.1798125</v>
      </c>
    </row>
    <row r="29" customFormat="false" ht="12.8" hidden="false" customHeight="false" outlineLevel="0" collapsed="false">
      <c r="A29" s="0" t="s">
        <v>87</v>
      </c>
      <c r="B29" s="0" t="n">
        <v>10000001101000</v>
      </c>
      <c r="C29" s="0" t="n">
        <v>1</v>
      </c>
      <c r="D29" s="0" t="n">
        <v>0</v>
      </c>
      <c r="E29" s="0" t="n">
        <v>48</v>
      </c>
      <c r="F29" s="0" t="n">
        <v>54</v>
      </c>
      <c r="G29" s="0" t="n">
        <v>-4</v>
      </c>
      <c r="H29" s="0" t="n">
        <v>25</v>
      </c>
      <c r="I29" s="0" t="n">
        <v>45</v>
      </c>
      <c r="J29" s="0" t="n">
        <v>23</v>
      </c>
      <c r="K29" s="0" t="n">
        <v>218</v>
      </c>
      <c r="L29" s="0" t="n">
        <v>14</v>
      </c>
      <c r="M29" s="0" t="n">
        <v>58</v>
      </c>
      <c r="N29" s="0" t="n">
        <v>1.38</v>
      </c>
      <c r="O29" s="0" t="n">
        <v>10.81</v>
      </c>
      <c r="P29" s="0" t="n">
        <v>22308</v>
      </c>
      <c r="Q29" s="0" t="n">
        <v>1295</v>
      </c>
      <c r="R29" s="0" t="n">
        <v>17.6</v>
      </c>
      <c r="S29" s="0" t="n">
        <v>36.5</v>
      </c>
      <c r="T29" s="0" t="n">
        <v>71</v>
      </c>
      <c r="U29" s="0" t="n">
        <v>610</v>
      </c>
      <c r="V29" s="10" t="n">
        <f aca="false">((J29*K29)/60)/1000</f>
        <v>0.0835666666666667</v>
      </c>
      <c r="W29" s="9" t="n">
        <f aca="false">F29-E29</f>
        <v>6</v>
      </c>
      <c r="X29" s="10" t="n">
        <f aca="false">((N29/3.6)*W29*4.05)/60</f>
        <v>0.15525</v>
      </c>
    </row>
    <row r="30" customFormat="false" ht="12.8" hidden="false" customHeight="false" outlineLevel="0" collapsed="false">
      <c r="A30" s="0" t="s">
        <v>88</v>
      </c>
      <c r="B30" s="0" t="n">
        <v>10000001101000</v>
      </c>
      <c r="C30" s="0" t="n">
        <v>1</v>
      </c>
      <c r="D30" s="0" t="n">
        <v>0</v>
      </c>
      <c r="E30" s="0" t="n">
        <v>48</v>
      </c>
      <c r="F30" s="0" t="n">
        <v>55</v>
      </c>
      <c r="G30" s="0" t="n">
        <v>-4</v>
      </c>
      <c r="H30" s="0" t="n">
        <v>25</v>
      </c>
      <c r="I30" s="0" t="n">
        <v>45</v>
      </c>
      <c r="J30" s="0" t="n">
        <v>24</v>
      </c>
      <c r="K30" s="0" t="n">
        <v>218</v>
      </c>
      <c r="L30" s="0" t="n">
        <v>14</v>
      </c>
      <c r="M30" s="0" t="n">
        <v>58</v>
      </c>
      <c r="N30" s="0" t="n">
        <v>1.38</v>
      </c>
      <c r="O30" s="0" t="n">
        <v>10.81</v>
      </c>
      <c r="P30" s="0" t="n">
        <v>22308</v>
      </c>
      <c r="Q30" s="0" t="n">
        <v>1295</v>
      </c>
      <c r="R30" s="0" t="n">
        <v>17.6</v>
      </c>
      <c r="S30" s="0" t="n">
        <v>36.6</v>
      </c>
      <c r="T30" s="0" t="n">
        <v>71</v>
      </c>
      <c r="U30" s="0" t="n">
        <v>600</v>
      </c>
      <c r="V30" s="10" t="n">
        <f aca="false">((J30*K30)/60)/1000</f>
        <v>0.0872</v>
      </c>
      <c r="W30" s="9" t="n">
        <f aca="false">F30-E30</f>
        <v>7</v>
      </c>
      <c r="X30" s="10" t="n">
        <f aca="false">((N30/3.6)*W30*4.05)/60</f>
        <v>0.181125</v>
      </c>
    </row>
    <row r="31" customFormat="false" ht="12.8" hidden="false" customHeight="false" outlineLevel="0" collapsed="false">
      <c r="A31" s="0" t="s">
        <v>89</v>
      </c>
      <c r="B31" s="0" t="n">
        <v>10000001101000</v>
      </c>
      <c r="C31" s="0" t="n">
        <v>1</v>
      </c>
      <c r="D31" s="0" t="n">
        <v>0</v>
      </c>
      <c r="E31" s="0" t="n">
        <v>48</v>
      </c>
      <c r="F31" s="0" t="n">
        <v>55</v>
      </c>
      <c r="G31" s="0" t="n">
        <v>-4</v>
      </c>
      <c r="H31" s="0" t="n">
        <v>25</v>
      </c>
      <c r="I31" s="0" t="n">
        <v>45</v>
      </c>
      <c r="J31" s="0" t="n">
        <v>24</v>
      </c>
      <c r="K31" s="0" t="n">
        <v>219</v>
      </c>
      <c r="L31" s="0" t="n">
        <v>14</v>
      </c>
      <c r="M31" s="0" t="n">
        <v>58</v>
      </c>
      <c r="N31" s="0" t="n">
        <v>1.38</v>
      </c>
      <c r="O31" s="0" t="n">
        <v>11.04</v>
      </c>
      <c r="P31" s="0" t="n">
        <v>22308</v>
      </c>
      <c r="Q31" s="0" t="n">
        <v>1295</v>
      </c>
      <c r="R31" s="0" t="n">
        <v>17.6</v>
      </c>
      <c r="S31" s="0" t="n">
        <v>36.6</v>
      </c>
      <c r="T31" s="0" t="n">
        <v>71</v>
      </c>
      <c r="U31" s="0" t="n">
        <v>610</v>
      </c>
      <c r="V31" s="10" t="n">
        <f aca="false">((J31*K31)/60)/1000</f>
        <v>0.0876</v>
      </c>
      <c r="W31" s="9" t="n">
        <f aca="false">F31-E31</f>
        <v>7</v>
      </c>
      <c r="X31" s="10" t="n">
        <f aca="false">((N31/3.6)*W31*4.05)/60</f>
        <v>0.181125</v>
      </c>
    </row>
    <row r="32" customFormat="false" ht="12.8" hidden="false" customHeight="false" outlineLevel="0" collapsed="false">
      <c r="A32" s="0" t="s">
        <v>90</v>
      </c>
      <c r="B32" s="0" t="n">
        <v>10000001101000</v>
      </c>
      <c r="C32" s="0" t="n">
        <v>1</v>
      </c>
      <c r="D32" s="0" t="n">
        <v>0</v>
      </c>
      <c r="E32" s="0" t="n">
        <v>49</v>
      </c>
      <c r="F32" s="0" t="n">
        <v>56</v>
      </c>
      <c r="G32" s="0" t="n">
        <v>-4</v>
      </c>
      <c r="H32" s="0" t="n">
        <v>25</v>
      </c>
      <c r="I32" s="0" t="n">
        <v>45</v>
      </c>
      <c r="J32" s="0" t="n">
        <v>24</v>
      </c>
      <c r="K32" s="0" t="n">
        <v>218</v>
      </c>
      <c r="L32" s="0" t="n">
        <v>14</v>
      </c>
      <c r="M32" s="0" t="n">
        <v>58</v>
      </c>
      <c r="N32" s="0" t="n">
        <v>1.4</v>
      </c>
      <c r="O32" s="0" t="n">
        <v>11.16</v>
      </c>
      <c r="P32" s="0" t="n">
        <v>22308</v>
      </c>
      <c r="Q32" s="0" t="n">
        <v>1295</v>
      </c>
      <c r="R32" s="0" t="n">
        <v>17.6</v>
      </c>
      <c r="S32" s="0" t="n">
        <v>36.6</v>
      </c>
      <c r="T32" s="0" t="n">
        <v>72</v>
      </c>
      <c r="U32" s="0" t="n">
        <v>610</v>
      </c>
      <c r="V32" s="10" t="n">
        <f aca="false">((J32*K32)/60)/1000</f>
        <v>0.0872</v>
      </c>
      <c r="W32" s="9" t="n">
        <f aca="false">F32-E32</f>
        <v>7</v>
      </c>
      <c r="X32" s="10" t="n">
        <f aca="false">((N32/3.6)*W32*4.05)/60</f>
        <v>0.18375</v>
      </c>
    </row>
    <row r="33" customFormat="false" ht="12.8" hidden="false" customHeight="false" outlineLevel="0" collapsed="false">
      <c r="A33" s="0" t="s">
        <v>91</v>
      </c>
      <c r="B33" s="0" t="n">
        <v>10000001101000</v>
      </c>
      <c r="C33" s="0" t="n">
        <v>1</v>
      </c>
      <c r="D33" s="0" t="n">
        <v>0</v>
      </c>
      <c r="E33" s="0" t="n">
        <v>49</v>
      </c>
      <c r="F33" s="0" t="n">
        <v>56</v>
      </c>
      <c r="G33" s="0" t="n">
        <v>-4</v>
      </c>
      <c r="H33" s="0" t="n">
        <v>25</v>
      </c>
      <c r="I33" s="0" t="n">
        <v>45</v>
      </c>
      <c r="J33" s="0" t="n">
        <v>24</v>
      </c>
      <c r="K33" s="0" t="n">
        <v>218</v>
      </c>
      <c r="L33" s="0" t="n">
        <v>14</v>
      </c>
      <c r="M33" s="0" t="n">
        <v>58</v>
      </c>
      <c r="N33" s="0" t="n">
        <v>1.37</v>
      </c>
      <c r="O33" s="0" t="n">
        <v>10.58</v>
      </c>
      <c r="P33" s="0" t="n">
        <v>22308</v>
      </c>
      <c r="Q33" s="0" t="n">
        <v>1296</v>
      </c>
      <c r="R33" s="0" t="n">
        <v>17.6</v>
      </c>
      <c r="S33" s="0" t="n">
        <v>36.6</v>
      </c>
      <c r="T33" s="0" t="n">
        <v>71</v>
      </c>
      <c r="U33" s="0" t="n">
        <v>610</v>
      </c>
      <c r="V33" s="10" t="n">
        <f aca="false">((J33*K33)/60)/1000</f>
        <v>0.0872</v>
      </c>
      <c r="W33" s="9" t="n">
        <f aca="false">F33-E33</f>
        <v>7</v>
      </c>
      <c r="X33" s="10" t="n">
        <f aca="false">((N33/3.6)*W33*4.05)/60</f>
        <v>0.1798125</v>
      </c>
    </row>
    <row r="34" customFormat="false" ht="12.8" hidden="false" customHeight="false" outlineLevel="0" collapsed="false">
      <c r="A34" s="0" t="s">
        <v>92</v>
      </c>
      <c r="B34" s="0" t="n">
        <v>10000001101000</v>
      </c>
      <c r="C34" s="0" t="n">
        <v>1</v>
      </c>
      <c r="D34" s="0" t="n">
        <v>0</v>
      </c>
      <c r="E34" s="0" t="n">
        <v>50</v>
      </c>
      <c r="F34" s="0" t="n">
        <v>57</v>
      </c>
      <c r="G34" s="0" t="n">
        <v>-4</v>
      </c>
      <c r="H34" s="0" t="n">
        <v>25</v>
      </c>
      <c r="I34" s="0" t="n">
        <v>45</v>
      </c>
      <c r="J34" s="0" t="n">
        <v>24</v>
      </c>
      <c r="K34" s="0" t="n">
        <v>219</v>
      </c>
      <c r="L34" s="0" t="n">
        <v>14</v>
      </c>
      <c r="M34" s="0" t="n">
        <v>58</v>
      </c>
      <c r="N34" s="0" t="n">
        <v>1.39</v>
      </c>
      <c r="O34" s="0" t="n">
        <v>10.93</v>
      </c>
      <c r="P34" s="0" t="n">
        <v>22308</v>
      </c>
      <c r="Q34" s="0" t="n">
        <v>1296</v>
      </c>
      <c r="R34" s="0" t="n">
        <v>17.6</v>
      </c>
      <c r="S34" s="0" t="n">
        <v>36.6</v>
      </c>
      <c r="T34" s="0" t="n">
        <v>71</v>
      </c>
      <c r="U34" s="0" t="n">
        <v>610</v>
      </c>
      <c r="V34" s="10" t="n">
        <f aca="false">((J34*K34)/60)/1000</f>
        <v>0.0876</v>
      </c>
      <c r="W34" s="9" t="n">
        <f aca="false">F34-E34</f>
        <v>7</v>
      </c>
      <c r="X34" s="10" t="n">
        <f aca="false">((N34/3.6)*W34*4.05)/60</f>
        <v>0.1824375</v>
      </c>
    </row>
    <row r="35" customFormat="false" ht="12.8" hidden="false" customHeight="false" outlineLevel="0" collapsed="false">
      <c r="A35" s="0" t="s">
        <v>93</v>
      </c>
      <c r="B35" s="0" t="n">
        <v>10000001101000</v>
      </c>
      <c r="C35" s="0" t="n">
        <v>1</v>
      </c>
      <c r="D35" s="0" t="n">
        <v>0</v>
      </c>
      <c r="E35" s="0" t="n">
        <v>50</v>
      </c>
      <c r="F35" s="0" t="n">
        <v>57</v>
      </c>
      <c r="G35" s="0" t="n">
        <v>-4</v>
      </c>
      <c r="H35" s="0" t="n">
        <v>25</v>
      </c>
      <c r="I35" s="0" t="n">
        <v>45</v>
      </c>
      <c r="J35" s="0" t="n">
        <v>21</v>
      </c>
      <c r="K35" s="0" t="n">
        <v>221</v>
      </c>
      <c r="L35" s="0" t="n">
        <v>14</v>
      </c>
      <c r="M35" s="0" t="n">
        <v>58</v>
      </c>
      <c r="N35" s="0" t="n">
        <v>1.27</v>
      </c>
      <c r="O35" s="0" t="n">
        <v>11.04</v>
      </c>
      <c r="P35" s="0" t="n">
        <v>22308</v>
      </c>
      <c r="Q35" s="0" t="n">
        <v>1296</v>
      </c>
      <c r="R35" s="0" t="n">
        <v>17.6</v>
      </c>
      <c r="S35" s="0" t="n">
        <v>36.7</v>
      </c>
      <c r="T35" s="0" t="n">
        <v>64</v>
      </c>
      <c r="U35" s="0" t="n">
        <v>610</v>
      </c>
      <c r="V35" s="10" t="n">
        <f aca="false">((J35*K35)/60)/1000</f>
        <v>0.07735</v>
      </c>
      <c r="W35" s="9" t="n">
        <f aca="false">F35-E35</f>
        <v>7</v>
      </c>
      <c r="X35" s="10" t="n">
        <f aca="false">((N35/3.6)*W35*4.05)/60</f>
        <v>0.1666875</v>
      </c>
    </row>
    <row r="36" customFormat="false" ht="12.8" hidden="false" customHeight="false" outlineLevel="0" collapsed="false">
      <c r="A36" s="0" t="s">
        <v>94</v>
      </c>
      <c r="B36" s="0" t="n">
        <v>10000001101000</v>
      </c>
      <c r="C36" s="0" t="n">
        <v>1</v>
      </c>
      <c r="D36" s="0" t="n">
        <v>0</v>
      </c>
      <c r="E36" s="0" t="n">
        <v>50</v>
      </c>
      <c r="F36" s="0" t="n">
        <v>56</v>
      </c>
      <c r="G36" s="0" t="n">
        <v>-4</v>
      </c>
      <c r="H36" s="0" t="n">
        <v>25</v>
      </c>
      <c r="I36" s="0" t="n">
        <v>45</v>
      </c>
      <c r="J36" s="0" t="n">
        <v>21</v>
      </c>
      <c r="K36" s="0" t="n">
        <v>221</v>
      </c>
      <c r="L36" s="0" t="n">
        <v>14</v>
      </c>
      <c r="M36" s="0" t="n">
        <v>58</v>
      </c>
      <c r="N36" s="0" t="n">
        <v>1.15</v>
      </c>
      <c r="O36" s="0" t="n">
        <v>9.18</v>
      </c>
      <c r="P36" s="0" t="n">
        <v>22308</v>
      </c>
      <c r="Q36" s="0" t="n">
        <v>1296</v>
      </c>
      <c r="R36" s="0" t="n">
        <v>17.6</v>
      </c>
      <c r="S36" s="0" t="n">
        <v>36.7</v>
      </c>
      <c r="T36" s="0" t="n">
        <v>64</v>
      </c>
      <c r="U36" s="0" t="n">
        <v>610</v>
      </c>
      <c r="V36" s="10" t="n">
        <f aca="false">((J36*K36)/60)/1000</f>
        <v>0.07735</v>
      </c>
      <c r="W36" s="9" t="n">
        <f aca="false">F36-E36</f>
        <v>6</v>
      </c>
      <c r="X36" s="10" t="n">
        <f aca="false">((N36/3.6)*W36*4.05)/60</f>
        <v>0.129375</v>
      </c>
    </row>
    <row r="37" customFormat="false" ht="12.8" hidden="false" customHeight="false" outlineLevel="0" collapsed="false">
      <c r="A37" s="0" t="s">
        <v>95</v>
      </c>
      <c r="B37" s="0" t="n">
        <v>10000001101000</v>
      </c>
      <c r="C37" s="0" t="n">
        <v>1</v>
      </c>
      <c r="D37" s="0" t="n">
        <v>0</v>
      </c>
      <c r="E37" s="0" t="n">
        <v>49</v>
      </c>
      <c r="F37" s="0" t="n">
        <v>57</v>
      </c>
      <c r="G37" s="0" t="n">
        <v>-4</v>
      </c>
      <c r="H37" s="0" t="n">
        <v>25</v>
      </c>
      <c r="I37" s="0" t="n">
        <v>45</v>
      </c>
      <c r="J37" s="0" t="n">
        <v>23</v>
      </c>
      <c r="K37" s="0" t="n">
        <v>220</v>
      </c>
      <c r="L37" s="0" t="n">
        <v>14</v>
      </c>
      <c r="M37" s="0" t="n">
        <v>58</v>
      </c>
      <c r="N37" s="0" t="n">
        <v>1.02</v>
      </c>
      <c r="O37" s="0" t="n">
        <v>8.6</v>
      </c>
      <c r="P37" s="0" t="n">
        <v>22309</v>
      </c>
      <c r="Q37" s="0" t="n">
        <v>1297</v>
      </c>
      <c r="R37" s="0" t="n">
        <v>17.6</v>
      </c>
      <c r="S37" s="0" t="n">
        <v>36.6</v>
      </c>
      <c r="T37" s="0" t="n">
        <v>68</v>
      </c>
      <c r="U37" s="0" t="n">
        <v>610</v>
      </c>
      <c r="V37" s="10" t="n">
        <f aca="false">((J37*K37)/60)/1000</f>
        <v>0.0843333333333333</v>
      </c>
      <c r="W37" s="9" t="n">
        <f aca="false">F37-E37</f>
        <v>8</v>
      </c>
      <c r="X37" s="10" t="n">
        <f aca="false">((N37/3.6)*W37*4.05)/60</f>
        <v>0.153</v>
      </c>
    </row>
    <row r="38" customFormat="false" ht="12.8" hidden="false" customHeight="false" outlineLevel="0" collapsed="false">
      <c r="A38" s="0" t="s">
        <v>96</v>
      </c>
      <c r="B38" s="0" t="n">
        <v>10000001101000</v>
      </c>
      <c r="C38" s="0" t="n">
        <v>1</v>
      </c>
      <c r="D38" s="0" t="n">
        <v>0</v>
      </c>
      <c r="E38" s="0" t="n">
        <v>49</v>
      </c>
      <c r="F38" s="0" t="n">
        <v>58</v>
      </c>
      <c r="G38" s="0" t="n">
        <v>-4</v>
      </c>
      <c r="H38" s="0" t="n">
        <v>25</v>
      </c>
      <c r="I38" s="0" t="n">
        <v>45</v>
      </c>
      <c r="J38" s="0" t="n">
        <v>23</v>
      </c>
      <c r="K38" s="0" t="n">
        <v>219</v>
      </c>
      <c r="L38" s="0" t="n">
        <v>14</v>
      </c>
      <c r="M38" s="0" t="n">
        <v>58</v>
      </c>
      <c r="N38" s="0" t="n">
        <v>0.93</v>
      </c>
      <c r="O38" s="0" t="n">
        <v>9.65</v>
      </c>
      <c r="P38" s="0" t="n">
        <v>22309</v>
      </c>
      <c r="Q38" s="0" t="n">
        <v>1297</v>
      </c>
      <c r="R38" s="0" t="n">
        <v>17.6</v>
      </c>
      <c r="S38" s="0" t="n">
        <v>36.7</v>
      </c>
      <c r="T38" s="0" t="n">
        <v>69</v>
      </c>
      <c r="U38" s="0" t="n">
        <v>600</v>
      </c>
      <c r="V38" s="10" t="n">
        <f aca="false">((J38*K38)/60)/1000</f>
        <v>0.08395</v>
      </c>
      <c r="W38" s="9" t="n">
        <f aca="false">F38-E38</f>
        <v>9</v>
      </c>
      <c r="X38" s="10" t="n">
        <f aca="false">((N38/3.6)*W38*4.05)/60</f>
        <v>0.1569375</v>
      </c>
    </row>
    <row r="39" customFormat="false" ht="12.8" hidden="false" customHeight="false" outlineLevel="0" collapsed="false">
      <c r="A39" s="0" t="s">
        <v>97</v>
      </c>
      <c r="B39" s="0" t="n">
        <v>10000001101000</v>
      </c>
      <c r="C39" s="0" t="n">
        <v>1</v>
      </c>
      <c r="D39" s="0" t="n">
        <v>0</v>
      </c>
      <c r="E39" s="0" t="n">
        <v>49</v>
      </c>
      <c r="F39" s="0" t="n">
        <v>58</v>
      </c>
      <c r="G39" s="0" t="n">
        <v>-4</v>
      </c>
      <c r="H39" s="0" t="n">
        <v>25</v>
      </c>
      <c r="I39" s="0" t="n">
        <v>45</v>
      </c>
      <c r="J39" s="0" t="n">
        <v>21</v>
      </c>
      <c r="K39" s="0" t="n">
        <v>220</v>
      </c>
      <c r="L39" s="0" t="n">
        <v>14</v>
      </c>
      <c r="M39" s="0" t="n">
        <v>58</v>
      </c>
      <c r="N39" s="0" t="n">
        <v>0.94</v>
      </c>
      <c r="O39" s="0" t="n">
        <v>9.76</v>
      </c>
      <c r="P39" s="0" t="n">
        <v>22309</v>
      </c>
      <c r="Q39" s="0" t="n">
        <v>1297</v>
      </c>
      <c r="R39" s="0" t="n">
        <v>17.6</v>
      </c>
      <c r="S39" s="0" t="n">
        <v>36.7</v>
      </c>
      <c r="T39" s="0" t="n">
        <v>64</v>
      </c>
      <c r="U39" s="0" t="n">
        <v>600</v>
      </c>
      <c r="V39" s="10" t="n">
        <f aca="false">((J39*K39)/60)/1000</f>
        <v>0.077</v>
      </c>
      <c r="W39" s="9" t="n">
        <f aca="false">F39-E39</f>
        <v>9</v>
      </c>
      <c r="X39" s="10" t="n">
        <f aca="false">((N39/3.6)*W39*4.05)/60</f>
        <v>0.158625</v>
      </c>
    </row>
    <row r="40" customFormat="false" ht="12.8" hidden="false" customHeight="false" outlineLevel="0" collapsed="false">
      <c r="A40" s="0" t="s">
        <v>98</v>
      </c>
      <c r="B40" s="0" t="n">
        <v>10000001101000</v>
      </c>
      <c r="C40" s="0" t="n">
        <v>1</v>
      </c>
      <c r="D40" s="0" t="n">
        <v>0</v>
      </c>
      <c r="E40" s="0" t="n">
        <v>50</v>
      </c>
      <c r="F40" s="0" t="n">
        <v>56</v>
      </c>
      <c r="G40" s="0" t="n">
        <v>-4</v>
      </c>
      <c r="H40" s="0" t="n">
        <v>25</v>
      </c>
      <c r="I40" s="0" t="n">
        <v>45</v>
      </c>
      <c r="J40" s="0" t="n">
        <v>18</v>
      </c>
      <c r="K40" s="0" t="n">
        <v>222</v>
      </c>
      <c r="L40" s="0" t="n">
        <v>14</v>
      </c>
      <c r="M40" s="0" t="n">
        <v>58</v>
      </c>
      <c r="N40" s="0" t="n">
        <v>1.03</v>
      </c>
      <c r="O40" s="0" t="n">
        <v>7.09</v>
      </c>
      <c r="P40" s="0" t="n">
        <v>22309</v>
      </c>
      <c r="Q40" s="0" t="n">
        <v>1297</v>
      </c>
      <c r="R40" s="0" t="n">
        <v>17.6</v>
      </c>
      <c r="S40" s="0" t="n">
        <v>36.7</v>
      </c>
      <c r="T40" s="0" t="n">
        <v>55</v>
      </c>
      <c r="U40" s="0" t="n">
        <v>610</v>
      </c>
      <c r="V40" s="10" t="n">
        <f aca="false">((J40*K40)/60)/1000</f>
        <v>0.0666</v>
      </c>
      <c r="W40" s="9" t="n">
        <f aca="false">F40-E40</f>
        <v>6</v>
      </c>
      <c r="X40" s="10" t="n">
        <f aca="false">((N40/3.6)*W40*4.05)/60</f>
        <v>0.115875</v>
      </c>
    </row>
    <row r="41" customFormat="false" ht="12.8" hidden="false" customHeight="false" outlineLevel="0" collapsed="false">
      <c r="A41" s="0" t="s">
        <v>99</v>
      </c>
      <c r="B41" s="0" t="n">
        <v>10000001101000</v>
      </c>
      <c r="C41" s="0" t="n">
        <v>1</v>
      </c>
      <c r="D41" s="0" t="n">
        <v>0</v>
      </c>
      <c r="E41" s="0" t="n">
        <v>49</v>
      </c>
      <c r="F41" s="0" t="n">
        <v>56</v>
      </c>
      <c r="G41" s="0" t="n">
        <v>-4</v>
      </c>
      <c r="H41" s="0" t="n">
        <v>25</v>
      </c>
      <c r="I41" s="0" t="n">
        <v>45</v>
      </c>
      <c r="J41" s="0" t="n">
        <v>20</v>
      </c>
      <c r="K41" s="0" t="n">
        <v>220</v>
      </c>
      <c r="L41" s="0" t="n">
        <v>14</v>
      </c>
      <c r="M41" s="0" t="n">
        <v>58</v>
      </c>
      <c r="N41" s="0" t="n">
        <v>1.04</v>
      </c>
      <c r="O41" s="0" t="n">
        <v>7.44</v>
      </c>
      <c r="P41" s="0" t="n">
        <v>22309</v>
      </c>
      <c r="Q41" s="0" t="n">
        <v>1297</v>
      </c>
      <c r="R41" s="0" t="n">
        <v>17.6</v>
      </c>
      <c r="S41" s="0" t="n">
        <v>36.7</v>
      </c>
      <c r="T41" s="0" t="n">
        <v>62</v>
      </c>
      <c r="U41" s="0" t="n">
        <v>610</v>
      </c>
      <c r="V41" s="10" t="n">
        <f aca="false">((J41*K41)/60)/1000</f>
        <v>0.0733333333333333</v>
      </c>
      <c r="W41" s="9" t="n">
        <f aca="false">F41-E41</f>
        <v>7</v>
      </c>
      <c r="X41" s="10" t="n">
        <f aca="false">((N41/3.6)*W41*4.05)/60</f>
        <v>0.1365</v>
      </c>
    </row>
    <row r="42" customFormat="false" ht="12.8" hidden="false" customHeight="false" outlineLevel="0" collapsed="false">
      <c r="A42" s="0" t="s">
        <v>100</v>
      </c>
      <c r="B42" s="0" t="n">
        <v>10000001101000</v>
      </c>
      <c r="C42" s="0" t="n">
        <v>1</v>
      </c>
      <c r="D42" s="0" t="n">
        <v>0</v>
      </c>
      <c r="E42" s="0" t="n">
        <v>49</v>
      </c>
      <c r="F42" s="0" t="n">
        <v>58</v>
      </c>
      <c r="G42" s="0" t="n">
        <v>-4</v>
      </c>
      <c r="H42" s="0" t="n">
        <v>25</v>
      </c>
      <c r="I42" s="0" t="n">
        <v>45</v>
      </c>
      <c r="J42" s="0" t="n">
        <v>24</v>
      </c>
      <c r="K42" s="0" t="n">
        <v>218</v>
      </c>
      <c r="L42" s="0" t="n">
        <v>14</v>
      </c>
      <c r="M42" s="0" t="n">
        <v>58</v>
      </c>
      <c r="N42" s="0" t="n">
        <v>0.96</v>
      </c>
      <c r="O42" s="0" t="n">
        <v>10.23</v>
      </c>
      <c r="P42" s="0" t="n">
        <v>22309</v>
      </c>
      <c r="Q42" s="0" t="n">
        <v>1297</v>
      </c>
      <c r="R42" s="0" t="n">
        <v>17.7</v>
      </c>
      <c r="S42" s="0" t="n">
        <v>36.6</v>
      </c>
      <c r="T42" s="0" t="n">
        <v>69</v>
      </c>
      <c r="U42" s="0" t="n">
        <v>610</v>
      </c>
      <c r="V42" s="10" t="n">
        <f aca="false">((J42*K42)/60)/1000</f>
        <v>0.0872</v>
      </c>
      <c r="W42" s="9" t="n">
        <f aca="false">F42-E42</f>
        <v>9</v>
      </c>
      <c r="X42" s="10" t="n">
        <f aca="false">((N42/3.6)*W42*4.05)/60</f>
        <v>0.162</v>
      </c>
    </row>
    <row r="43" customFormat="false" ht="12.8" hidden="false" customHeight="false" outlineLevel="0" collapsed="false">
      <c r="A43" s="0" t="s">
        <v>101</v>
      </c>
      <c r="B43" s="0" t="n">
        <v>10000001101000</v>
      </c>
      <c r="C43" s="0" t="n">
        <v>1</v>
      </c>
      <c r="D43" s="0" t="n">
        <v>0</v>
      </c>
      <c r="E43" s="0" t="n">
        <v>49</v>
      </c>
      <c r="F43" s="0" t="n">
        <v>58</v>
      </c>
      <c r="G43" s="0" t="n">
        <v>-4</v>
      </c>
      <c r="H43" s="0" t="n">
        <v>25</v>
      </c>
      <c r="I43" s="0" t="n">
        <v>45</v>
      </c>
      <c r="J43" s="0" t="n">
        <v>20</v>
      </c>
      <c r="K43" s="0" t="n">
        <v>219</v>
      </c>
      <c r="L43" s="0" t="n">
        <v>14</v>
      </c>
      <c r="M43" s="0" t="n">
        <v>58</v>
      </c>
      <c r="N43" s="0" t="n">
        <v>0.94</v>
      </c>
      <c r="O43" s="0" t="n">
        <v>9.88</v>
      </c>
      <c r="P43" s="0" t="n">
        <v>22309</v>
      </c>
      <c r="Q43" s="0" t="n">
        <v>1297</v>
      </c>
      <c r="R43" s="0" t="n">
        <v>17.6</v>
      </c>
      <c r="S43" s="0" t="n">
        <v>36.6</v>
      </c>
      <c r="T43" s="0" t="n">
        <v>62</v>
      </c>
      <c r="U43" s="0" t="n">
        <v>610</v>
      </c>
      <c r="V43" s="10" t="n">
        <f aca="false">((J43*K43)/60)/1000</f>
        <v>0.073</v>
      </c>
      <c r="W43" s="9" t="n">
        <f aca="false">F43-E43</f>
        <v>9</v>
      </c>
      <c r="X43" s="10" t="n">
        <f aca="false">((N43/3.6)*W43*4.05)/60</f>
        <v>0.158625</v>
      </c>
    </row>
    <row r="44" customFormat="false" ht="12.8" hidden="false" customHeight="false" outlineLevel="0" collapsed="false">
      <c r="A44" s="0" t="s">
        <v>102</v>
      </c>
      <c r="B44" s="0" t="n">
        <v>10000001101000</v>
      </c>
      <c r="C44" s="0" t="n">
        <v>1</v>
      </c>
      <c r="D44" s="0" t="n">
        <v>0</v>
      </c>
      <c r="E44" s="0" t="n">
        <v>50</v>
      </c>
      <c r="F44" s="0" t="n">
        <v>56</v>
      </c>
      <c r="G44" s="0" t="n">
        <v>-4</v>
      </c>
      <c r="H44" s="0" t="n">
        <v>25</v>
      </c>
      <c r="I44" s="0" t="n">
        <v>45</v>
      </c>
      <c r="J44" s="0" t="n">
        <v>17</v>
      </c>
      <c r="K44" s="0" t="n">
        <v>221</v>
      </c>
      <c r="L44" s="0" t="n">
        <v>14</v>
      </c>
      <c r="M44" s="0" t="n">
        <v>58</v>
      </c>
      <c r="N44" s="0" t="n">
        <v>1.05</v>
      </c>
      <c r="O44" s="0" t="n">
        <v>7.32</v>
      </c>
      <c r="P44" s="0" t="n">
        <v>22309</v>
      </c>
      <c r="Q44" s="0" t="n">
        <v>1297</v>
      </c>
      <c r="R44" s="0" t="n">
        <v>17.6</v>
      </c>
      <c r="S44" s="0" t="n">
        <v>36.6</v>
      </c>
      <c r="T44" s="0" t="n">
        <v>53</v>
      </c>
      <c r="U44" s="0" t="n">
        <v>610</v>
      </c>
      <c r="V44" s="10" t="n">
        <f aca="false">((J44*K44)/60)/1000</f>
        <v>0.0626166666666667</v>
      </c>
      <c r="W44" s="9" t="n">
        <f aca="false">F44-E44</f>
        <v>6</v>
      </c>
      <c r="X44" s="10" t="n">
        <f aca="false">((N44/3.6)*W44*4.05)/60</f>
        <v>0.118125</v>
      </c>
    </row>
    <row r="45" customFormat="false" ht="12.8" hidden="false" customHeight="false" outlineLevel="0" collapsed="false">
      <c r="A45" s="0" t="s">
        <v>103</v>
      </c>
      <c r="B45" s="0" t="n">
        <v>10000001101000</v>
      </c>
      <c r="C45" s="0" t="n">
        <v>1</v>
      </c>
      <c r="D45" s="0" t="n">
        <v>0</v>
      </c>
      <c r="E45" s="0" t="n">
        <v>50</v>
      </c>
      <c r="F45" s="0" t="n">
        <v>56</v>
      </c>
      <c r="G45" s="0" t="n">
        <v>-4</v>
      </c>
      <c r="H45" s="0" t="n">
        <v>25</v>
      </c>
      <c r="I45" s="0" t="n">
        <v>45</v>
      </c>
      <c r="J45" s="0" t="n">
        <v>18</v>
      </c>
      <c r="K45" s="0" t="n">
        <v>220</v>
      </c>
      <c r="L45" s="0" t="n">
        <v>14</v>
      </c>
      <c r="M45" s="0" t="n">
        <v>58</v>
      </c>
      <c r="N45" s="0" t="n">
        <v>1.05</v>
      </c>
      <c r="O45" s="0" t="n">
        <v>7.32</v>
      </c>
      <c r="P45" s="0" t="n">
        <v>22309</v>
      </c>
      <c r="Q45" s="0" t="n">
        <v>1298</v>
      </c>
      <c r="R45" s="0" t="n">
        <v>17.7</v>
      </c>
      <c r="S45" s="0" t="n">
        <v>36.6</v>
      </c>
      <c r="T45" s="0" t="n">
        <v>55</v>
      </c>
      <c r="U45" s="0" t="n">
        <v>610</v>
      </c>
      <c r="V45" s="10" t="n">
        <f aca="false">((J45*K45)/60)/1000</f>
        <v>0.066</v>
      </c>
      <c r="W45" s="9" t="n">
        <f aca="false">F45-E45</f>
        <v>6</v>
      </c>
      <c r="X45" s="10" t="n">
        <f aca="false">((N45/3.6)*W45*4.05)/60</f>
        <v>0.118125</v>
      </c>
    </row>
    <row r="46" customFormat="false" ht="12.8" hidden="false" customHeight="false" outlineLevel="0" collapsed="false">
      <c r="A46" s="0" t="s">
        <v>104</v>
      </c>
      <c r="B46" s="0" t="n">
        <v>10000001101000</v>
      </c>
      <c r="C46" s="0" t="n">
        <v>1</v>
      </c>
      <c r="D46" s="0" t="n">
        <v>0</v>
      </c>
      <c r="E46" s="0" t="n">
        <v>49</v>
      </c>
      <c r="F46" s="0" t="n">
        <v>57</v>
      </c>
      <c r="G46" s="0" t="n">
        <v>-4</v>
      </c>
      <c r="H46" s="0" t="n">
        <v>25</v>
      </c>
      <c r="I46" s="0" t="n">
        <v>45</v>
      </c>
      <c r="J46" s="0" t="n">
        <v>23</v>
      </c>
      <c r="K46" s="0" t="n">
        <v>218</v>
      </c>
      <c r="L46" s="0" t="n">
        <v>14</v>
      </c>
      <c r="M46" s="0" t="n">
        <v>58</v>
      </c>
      <c r="N46" s="0" t="n">
        <v>0.96</v>
      </c>
      <c r="O46" s="0" t="n">
        <v>8.37</v>
      </c>
      <c r="P46" s="0" t="n">
        <v>22309</v>
      </c>
      <c r="Q46" s="0" t="n">
        <v>1298</v>
      </c>
      <c r="R46" s="0" t="n">
        <v>17.6</v>
      </c>
      <c r="S46" s="0" t="n">
        <v>36.7</v>
      </c>
      <c r="T46" s="0" t="n">
        <v>67</v>
      </c>
      <c r="U46" s="0" t="n">
        <v>610</v>
      </c>
      <c r="V46" s="10" t="n">
        <f aca="false">((J46*K46)/60)/1000</f>
        <v>0.0835666666666667</v>
      </c>
      <c r="W46" s="9" t="n">
        <f aca="false">F46-E46</f>
        <v>8</v>
      </c>
      <c r="X46" s="10" t="n">
        <f aca="false">((N46/3.6)*W46*4.05)/60</f>
        <v>0.144</v>
      </c>
    </row>
    <row r="47" customFormat="false" ht="12.8" hidden="false" customHeight="false" outlineLevel="0" collapsed="false">
      <c r="A47" s="0" t="s">
        <v>105</v>
      </c>
      <c r="B47" s="0" t="n">
        <v>10000001101000</v>
      </c>
      <c r="C47" s="0" t="n">
        <v>1</v>
      </c>
      <c r="D47" s="0" t="n">
        <v>0</v>
      </c>
      <c r="E47" s="0" t="n">
        <v>49</v>
      </c>
      <c r="F47" s="0" t="n">
        <v>58</v>
      </c>
      <c r="G47" s="0" t="n">
        <v>-4</v>
      </c>
      <c r="H47" s="0" t="n">
        <v>25</v>
      </c>
      <c r="I47" s="0" t="n">
        <v>45</v>
      </c>
      <c r="J47" s="0" t="n">
        <v>20</v>
      </c>
      <c r="K47" s="0" t="n">
        <v>219</v>
      </c>
      <c r="L47" s="0" t="n">
        <v>14</v>
      </c>
      <c r="M47" s="0" t="n">
        <v>58</v>
      </c>
      <c r="N47" s="0" t="n">
        <v>0.91</v>
      </c>
      <c r="O47" s="0" t="n">
        <v>9.65</v>
      </c>
      <c r="P47" s="0" t="n">
        <v>22309</v>
      </c>
      <c r="Q47" s="0" t="n">
        <v>1298</v>
      </c>
      <c r="R47" s="0" t="n">
        <v>17.6</v>
      </c>
      <c r="S47" s="0" t="n">
        <v>36.6</v>
      </c>
      <c r="T47" s="0" t="n">
        <v>63</v>
      </c>
      <c r="U47" s="0" t="n">
        <v>610</v>
      </c>
      <c r="V47" s="10" t="n">
        <f aca="false">((J47*K47)/60)/1000</f>
        <v>0.073</v>
      </c>
      <c r="W47" s="9" t="n">
        <f aca="false">F47-E47</f>
        <v>9</v>
      </c>
      <c r="X47" s="10" t="n">
        <f aca="false">((N47/3.6)*W47*4.05)/60</f>
        <v>0.1535625</v>
      </c>
    </row>
    <row r="48" customFormat="false" ht="12.8" hidden="false" customHeight="false" outlineLevel="0" collapsed="false">
      <c r="A48" s="0" t="s">
        <v>106</v>
      </c>
      <c r="B48" s="0" t="n">
        <v>10000001101000</v>
      </c>
      <c r="C48" s="0" t="n">
        <v>1</v>
      </c>
      <c r="D48" s="0" t="n">
        <v>0</v>
      </c>
      <c r="E48" s="0" t="n">
        <v>49</v>
      </c>
      <c r="F48" s="0" t="n">
        <v>56</v>
      </c>
      <c r="G48" s="0" t="n">
        <v>-4</v>
      </c>
      <c r="H48" s="0" t="n">
        <v>25</v>
      </c>
      <c r="I48" s="0" t="n">
        <v>45</v>
      </c>
      <c r="J48" s="0" t="n">
        <v>16</v>
      </c>
      <c r="K48" s="0" t="n">
        <v>220</v>
      </c>
      <c r="L48" s="0" t="n">
        <v>14</v>
      </c>
      <c r="M48" s="0" t="n">
        <v>58</v>
      </c>
      <c r="N48" s="0" t="n">
        <v>0.93</v>
      </c>
      <c r="O48" s="0" t="n">
        <v>6.86</v>
      </c>
      <c r="P48" s="0" t="n">
        <v>22309</v>
      </c>
      <c r="Q48" s="0" t="n">
        <v>1298</v>
      </c>
      <c r="R48" s="0" t="n">
        <v>17.7</v>
      </c>
      <c r="S48" s="0" t="n">
        <v>36.6</v>
      </c>
      <c r="T48" s="0" t="n">
        <v>51</v>
      </c>
      <c r="U48" s="0" t="n">
        <v>610</v>
      </c>
      <c r="V48" s="10" t="n">
        <f aca="false">((J48*K48)/60)/1000</f>
        <v>0.0586666666666667</v>
      </c>
      <c r="W48" s="9" t="n">
        <f aca="false">F48-E48</f>
        <v>7</v>
      </c>
      <c r="X48" s="10" t="n">
        <f aca="false">((N48/3.6)*W48*4.05)/60</f>
        <v>0.1220625</v>
      </c>
    </row>
    <row r="49" customFormat="false" ht="12.8" hidden="false" customHeight="false" outlineLevel="0" collapsed="false">
      <c r="A49" s="0" t="s">
        <v>107</v>
      </c>
      <c r="B49" s="0" t="n">
        <v>10000001101000</v>
      </c>
      <c r="C49" s="0" t="n">
        <v>1</v>
      </c>
      <c r="D49" s="0" t="n">
        <v>0</v>
      </c>
      <c r="E49" s="0" t="n">
        <v>49</v>
      </c>
      <c r="F49" s="0" t="n">
        <v>55</v>
      </c>
      <c r="G49" s="0" t="n">
        <v>-4</v>
      </c>
      <c r="H49" s="0" t="n">
        <v>25</v>
      </c>
      <c r="I49" s="0" t="n">
        <v>45</v>
      </c>
      <c r="J49" s="0" t="n">
        <v>18</v>
      </c>
      <c r="K49" s="0" t="n">
        <v>219</v>
      </c>
      <c r="L49" s="0" t="n">
        <v>14</v>
      </c>
      <c r="M49" s="0" t="n">
        <v>58</v>
      </c>
      <c r="N49" s="0" t="n">
        <v>0.94</v>
      </c>
      <c r="O49" s="0" t="n">
        <v>7.09</v>
      </c>
      <c r="P49" s="0" t="n">
        <v>22310</v>
      </c>
      <c r="Q49" s="0" t="n">
        <v>1298</v>
      </c>
      <c r="R49" s="0" t="n">
        <v>17.6</v>
      </c>
      <c r="S49" s="0" t="n">
        <v>36.6</v>
      </c>
      <c r="T49" s="0" t="n">
        <v>56</v>
      </c>
      <c r="U49" s="0" t="n">
        <v>610</v>
      </c>
      <c r="V49" s="10" t="n">
        <f aca="false">((J49*K49)/60)/1000</f>
        <v>0.0657</v>
      </c>
      <c r="W49" s="9" t="n">
        <f aca="false">F49-E49</f>
        <v>6</v>
      </c>
      <c r="X49" s="10" t="n">
        <f aca="false">((N49/3.6)*W49*4.05)/60</f>
        <v>0.10575</v>
      </c>
    </row>
    <row r="50" customFormat="false" ht="12.8" hidden="false" customHeight="false" outlineLevel="0" collapsed="false">
      <c r="A50" s="0" t="s">
        <v>108</v>
      </c>
      <c r="B50" s="0" t="n">
        <v>10000001101000</v>
      </c>
      <c r="C50" s="0" t="n">
        <v>1</v>
      </c>
      <c r="D50" s="0" t="n">
        <v>0</v>
      </c>
      <c r="E50" s="0" t="n">
        <v>49</v>
      </c>
      <c r="F50" s="0" t="n">
        <v>56</v>
      </c>
      <c r="G50" s="0" t="n">
        <v>-4</v>
      </c>
      <c r="H50" s="0" t="n">
        <v>25</v>
      </c>
      <c r="I50" s="0" t="n">
        <v>45</v>
      </c>
      <c r="J50" s="0" t="n">
        <v>22</v>
      </c>
      <c r="K50" s="0" t="n">
        <v>218</v>
      </c>
      <c r="L50" s="0" t="n">
        <v>14</v>
      </c>
      <c r="M50" s="0" t="n">
        <v>58</v>
      </c>
      <c r="N50" s="0" t="n">
        <v>0.92</v>
      </c>
      <c r="O50" s="0" t="n">
        <v>8.14</v>
      </c>
      <c r="P50" s="0" t="n">
        <v>22310</v>
      </c>
      <c r="Q50" s="0" t="n">
        <v>1298</v>
      </c>
      <c r="R50" s="0" t="n">
        <v>17.6</v>
      </c>
      <c r="S50" s="0" t="n">
        <v>36.6</v>
      </c>
      <c r="T50" s="0" t="n">
        <v>65</v>
      </c>
      <c r="U50" s="0" t="n">
        <v>610</v>
      </c>
      <c r="V50" s="10" t="n">
        <f aca="false">((J50*K50)/60)/1000</f>
        <v>0.0799333333333333</v>
      </c>
      <c r="W50" s="9" t="n">
        <f aca="false">F50-E50</f>
        <v>7</v>
      </c>
      <c r="X50" s="10" t="n">
        <f aca="false">((N50/3.6)*W50*4.05)/60</f>
        <v>0.12075</v>
      </c>
    </row>
    <row r="51" customFormat="false" ht="12.8" hidden="false" customHeight="false" outlineLevel="0" collapsed="false">
      <c r="A51" s="0" t="s">
        <v>109</v>
      </c>
      <c r="B51" s="0" t="n">
        <v>10000001101000</v>
      </c>
      <c r="C51" s="0" t="n">
        <v>1</v>
      </c>
      <c r="D51" s="0" t="n">
        <v>0</v>
      </c>
      <c r="E51" s="0" t="n">
        <v>49</v>
      </c>
      <c r="F51" s="0" t="n">
        <v>58</v>
      </c>
      <c r="G51" s="0" t="n">
        <v>-4</v>
      </c>
      <c r="H51" s="0" t="n">
        <v>25</v>
      </c>
      <c r="I51" s="0" t="n">
        <v>45</v>
      </c>
      <c r="J51" s="0" t="n">
        <v>19</v>
      </c>
      <c r="K51" s="0" t="n">
        <v>220</v>
      </c>
      <c r="L51" s="0" t="n">
        <v>14</v>
      </c>
      <c r="M51" s="0" t="n">
        <v>58</v>
      </c>
      <c r="N51" s="0" t="n">
        <v>0.93</v>
      </c>
      <c r="O51" s="0" t="n">
        <v>9.53</v>
      </c>
      <c r="P51" s="0" t="n">
        <v>22310</v>
      </c>
      <c r="Q51" s="0" t="n">
        <v>1298</v>
      </c>
      <c r="R51" s="0" t="n">
        <v>17.7</v>
      </c>
      <c r="S51" s="0" t="n">
        <v>36.5</v>
      </c>
      <c r="T51" s="0" t="n">
        <v>60</v>
      </c>
      <c r="U51" s="0" t="n">
        <v>610</v>
      </c>
      <c r="V51" s="10" t="n">
        <f aca="false">((J51*K51)/60)/1000</f>
        <v>0.0696666666666667</v>
      </c>
      <c r="W51" s="9" t="n">
        <f aca="false">F51-E51</f>
        <v>9</v>
      </c>
      <c r="X51" s="10" t="n">
        <f aca="false">((N51/3.6)*W51*4.05)/60</f>
        <v>0.1569375</v>
      </c>
    </row>
    <row r="52" customFormat="false" ht="12.8" hidden="false" customHeight="false" outlineLevel="0" collapsed="false">
      <c r="A52" s="0" t="s">
        <v>110</v>
      </c>
      <c r="B52" s="0" t="n">
        <v>10000001101000</v>
      </c>
      <c r="C52" s="0" t="n">
        <v>1</v>
      </c>
      <c r="D52" s="0" t="n">
        <v>0</v>
      </c>
      <c r="E52" s="0" t="n">
        <v>49</v>
      </c>
      <c r="F52" s="0" t="n">
        <v>56</v>
      </c>
      <c r="G52" s="0" t="n">
        <v>-4</v>
      </c>
      <c r="H52" s="0" t="n">
        <v>25</v>
      </c>
      <c r="I52" s="0" t="n">
        <v>45</v>
      </c>
      <c r="J52" s="0" t="n">
        <v>16</v>
      </c>
      <c r="K52" s="0" t="n">
        <v>221</v>
      </c>
      <c r="L52" s="0" t="n">
        <v>14</v>
      </c>
      <c r="M52" s="0" t="n">
        <v>58</v>
      </c>
      <c r="N52" s="0" t="n">
        <v>0.94</v>
      </c>
      <c r="O52" s="0" t="n">
        <v>7.09</v>
      </c>
      <c r="P52" s="0" t="n">
        <v>22310</v>
      </c>
      <c r="Q52" s="0" t="n">
        <v>1298</v>
      </c>
      <c r="R52" s="0" t="n">
        <v>17.7</v>
      </c>
      <c r="S52" s="0" t="n">
        <v>36.6</v>
      </c>
      <c r="T52" s="0" t="n">
        <v>51</v>
      </c>
      <c r="U52" s="0" t="n">
        <v>610</v>
      </c>
      <c r="V52" s="10" t="n">
        <f aca="false">((J52*K52)/60)/1000</f>
        <v>0.0589333333333333</v>
      </c>
      <c r="W52" s="9" t="n">
        <f aca="false">F52-E52</f>
        <v>7</v>
      </c>
      <c r="X52" s="10" t="n">
        <f aca="false">((N52/3.6)*W52*4.05)/60</f>
        <v>0.123375</v>
      </c>
    </row>
    <row r="53" customFormat="false" ht="12.8" hidden="false" customHeight="false" outlineLevel="0" collapsed="false">
      <c r="A53" s="0" t="s">
        <v>111</v>
      </c>
      <c r="B53" s="0" t="n">
        <v>10000001101000</v>
      </c>
      <c r="C53" s="0" t="n">
        <v>1</v>
      </c>
      <c r="D53" s="0" t="n">
        <v>0</v>
      </c>
      <c r="E53" s="0" t="n">
        <v>49</v>
      </c>
      <c r="F53" s="0" t="n">
        <v>56</v>
      </c>
      <c r="G53" s="0" t="n">
        <v>-4</v>
      </c>
      <c r="H53" s="0" t="n">
        <v>25</v>
      </c>
      <c r="I53" s="0" t="n">
        <v>45</v>
      </c>
      <c r="J53" s="0" t="n">
        <v>18</v>
      </c>
      <c r="K53" s="0" t="n">
        <v>220</v>
      </c>
      <c r="L53" s="0" t="n">
        <v>14</v>
      </c>
      <c r="M53" s="0" t="n">
        <v>58</v>
      </c>
      <c r="N53" s="0" t="n">
        <v>0.96</v>
      </c>
      <c r="O53" s="0" t="n">
        <v>7.44</v>
      </c>
      <c r="P53" s="0" t="n">
        <v>22310</v>
      </c>
      <c r="Q53" s="0" t="n">
        <v>1299</v>
      </c>
      <c r="R53" s="0" t="n">
        <v>17.6</v>
      </c>
      <c r="S53" s="0" t="n">
        <v>36.6</v>
      </c>
      <c r="T53" s="0" t="n">
        <v>55</v>
      </c>
      <c r="U53" s="0" t="n">
        <v>610</v>
      </c>
      <c r="V53" s="10" t="n">
        <f aca="false">((J53*K53)/60)/1000</f>
        <v>0.066</v>
      </c>
      <c r="W53" s="9" t="n">
        <f aca="false">F53-E53</f>
        <v>7</v>
      </c>
      <c r="X53" s="10" t="n">
        <f aca="false">((N53/3.6)*W53*4.05)/60</f>
        <v>0.126</v>
      </c>
    </row>
    <row r="54" customFormat="false" ht="12.8" hidden="false" customHeight="false" outlineLevel="0" collapsed="false">
      <c r="A54" s="0" t="s">
        <v>112</v>
      </c>
      <c r="B54" s="0" t="n">
        <v>10000001101000</v>
      </c>
      <c r="C54" s="0" t="n">
        <v>1</v>
      </c>
      <c r="D54" s="0" t="n">
        <v>0</v>
      </c>
      <c r="E54" s="0" t="n">
        <v>49</v>
      </c>
      <c r="F54" s="0" t="n">
        <v>57</v>
      </c>
      <c r="G54" s="0" t="n">
        <v>-4</v>
      </c>
      <c r="H54" s="0" t="n">
        <v>25</v>
      </c>
      <c r="I54" s="0" t="n">
        <v>45</v>
      </c>
      <c r="J54" s="0" t="n">
        <v>22</v>
      </c>
      <c r="K54" s="0" t="n">
        <v>219</v>
      </c>
      <c r="L54" s="0" t="n">
        <v>14</v>
      </c>
      <c r="M54" s="0" t="n">
        <v>58</v>
      </c>
      <c r="N54" s="0" t="n">
        <v>0.93</v>
      </c>
      <c r="O54" s="0" t="n">
        <v>8.6</v>
      </c>
      <c r="P54" s="0" t="n">
        <v>22310</v>
      </c>
      <c r="Q54" s="0" t="n">
        <v>1299</v>
      </c>
      <c r="R54" s="0" t="n">
        <v>17.7</v>
      </c>
      <c r="S54" s="0" t="n">
        <v>36.6</v>
      </c>
      <c r="T54" s="0" t="n">
        <v>65</v>
      </c>
      <c r="U54" s="0" t="n">
        <v>610</v>
      </c>
      <c r="V54" s="10" t="n">
        <f aca="false">((J54*K54)/60)/1000</f>
        <v>0.0803</v>
      </c>
      <c r="W54" s="9" t="n">
        <f aca="false">F54-E54</f>
        <v>8</v>
      </c>
      <c r="X54" s="10" t="n">
        <f aca="false">((N54/3.6)*W54*4.05)/60</f>
        <v>0.1395</v>
      </c>
    </row>
    <row r="55" customFormat="false" ht="12.8" hidden="false" customHeight="false" outlineLevel="0" collapsed="false">
      <c r="A55" s="0" t="s">
        <v>113</v>
      </c>
      <c r="B55" s="0" t="n">
        <v>1010000001101000</v>
      </c>
      <c r="C55" s="0" t="n">
        <v>1</v>
      </c>
      <c r="D55" s="0" t="n">
        <v>0</v>
      </c>
      <c r="E55" s="0" t="n">
        <v>49</v>
      </c>
      <c r="F55" s="0" t="n">
        <v>51</v>
      </c>
      <c r="G55" s="0" t="n">
        <v>-4</v>
      </c>
      <c r="H55" s="0" t="n">
        <v>25</v>
      </c>
      <c r="I55" s="0" t="n">
        <v>45</v>
      </c>
      <c r="J55" s="0" t="n">
        <v>4</v>
      </c>
      <c r="K55" s="0" t="n">
        <v>224</v>
      </c>
      <c r="L55" s="0" t="n">
        <v>14</v>
      </c>
      <c r="M55" s="0" t="n">
        <v>58</v>
      </c>
      <c r="N55" s="0" t="n">
        <v>0.94</v>
      </c>
      <c r="O55" s="0" t="n">
        <v>3.95</v>
      </c>
      <c r="P55" s="0" t="n">
        <v>22310</v>
      </c>
      <c r="Q55" s="0" t="n">
        <v>1299</v>
      </c>
      <c r="R55" s="0" t="n">
        <v>17.7</v>
      </c>
      <c r="S55" s="0" t="n">
        <v>36.6</v>
      </c>
      <c r="T55" s="0" t="n">
        <v>29</v>
      </c>
      <c r="U55" s="0" t="n">
        <v>480</v>
      </c>
      <c r="V55" s="10" t="n">
        <f aca="false">((J55*K55)/60)/1000</f>
        <v>0.0149333333333333</v>
      </c>
      <c r="W55" s="9" t="n">
        <f aca="false">F55-E55</f>
        <v>2</v>
      </c>
      <c r="X55" s="10" t="n">
        <f aca="false">((N55/3.6)*W55*4.05)/60</f>
        <v>0.03525</v>
      </c>
      <c r="Z55" s="11"/>
    </row>
    <row r="56" customFormat="false" ht="12.8" hidden="false" customHeight="false" outlineLevel="0" collapsed="false">
      <c r="A56" s="0" t="s">
        <v>114</v>
      </c>
      <c r="B56" s="0" t="n">
        <v>1010000001101000</v>
      </c>
      <c r="C56" s="0" t="n">
        <v>1</v>
      </c>
      <c r="D56" s="0" t="n">
        <v>0</v>
      </c>
      <c r="E56" s="0" t="n">
        <v>48</v>
      </c>
      <c r="F56" s="0" t="n">
        <v>45</v>
      </c>
      <c r="G56" s="0" t="n">
        <v>-3</v>
      </c>
      <c r="H56" s="0" t="n">
        <v>25</v>
      </c>
      <c r="I56" s="0" t="n">
        <v>45</v>
      </c>
      <c r="J56" s="0" t="n">
        <v>2</v>
      </c>
      <c r="K56" s="0" t="n">
        <v>226</v>
      </c>
      <c r="L56" s="0" t="n">
        <v>14</v>
      </c>
      <c r="M56" s="0" t="n">
        <v>58</v>
      </c>
      <c r="N56" s="0" t="n">
        <v>1.41</v>
      </c>
      <c r="O56" s="0" t="n">
        <v>3.95</v>
      </c>
      <c r="P56" s="0" t="n">
        <v>22310</v>
      </c>
      <c r="Q56" s="0" t="n">
        <v>1299</v>
      </c>
      <c r="R56" s="0" t="n">
        <v>17.7</v>
      </c>
      <c r="S56" s="0" t="n">
        <v>36.6</v>
      </c>
      <c r="T56" s="0" t="n">
        <v>35</v>
      </c>
      <c r="U56" s="0" t="n">
        <v>0</v>
      </c>
      <c r="V56" s="10" t="n">
        <f aca="false">((J56*K56)/60)/1000</f>
        <v>0.00753333333333333</v>
      </c>
      <c r="W56" s="9" t="n">
        <f aca="false">F56-E56</f>
        <v>-3</v>
      </c>
      <c r="X56" s="10" t="n">
        <f aca="false">((N56/3.6)*W56*4.05)/60</f>
        <v>-0.0793125</v>
      </c>
    </row>
    <row r="57" customFormat="false" ht="12.8" hidden="false" customHeight="false" outlineLevel="0" collapsed="false">
      <c r="A57" s="0" t="s">
        <v>115</v>
      </c>
      <c r="B57" s="0" t="n">
        <v>1010000001101000</v>
      </c>
      <c r="C57" s="0" t="n">
        <v>1</v>
      </c>
      <c r="D57" s="0" t="n">
        <v>0</v>
      </c>
      <c r="E57" s="0" t="n">
        <v>45</v>
      </c>
      <c r="F57" s="0" t="n">
        <v>37</v>
      </c>
      <c r="G57" s="0" t="n">
        <v>-2</v>
      </c>
      <c r="H57" s="0" t="n">
        <v>25</v>
      </c>
      <c r="I57" s="0" t="n">
        <v>45</v>
      </c>
      <c r="J57" s="0" t="n">
        <v>2</v>
      </c>
      <c r="K57" s="0" t="n">
        <v>226</v>
      </c>
      <c r="L57" s="0" t="n">
        <v>14</v>
      </c>
      <c r="M57" s="0" t="n">
        <v>58</v>
      </c>
      <c r="N57" s="0" t="n">
        <v>1.43</v>
      </c>
      <c r="O57" s="0" t="n">
        <v>3.95</v>
      </c>
      <c r="P57" s="0" t="n">
        <v>22310</v>
      </c>
      <c r="Q57" s="0" t="n">
        <v>1299</v>
      </c>
      <c r="R57" s="0" t="n">
        <v>17.7</v>
      </c>
      <c r="S57" s="0" t="n">
        <v>36.5</v>
      </c>
      <c r="T57" s="0" t="n">
        <v>37</v>
      </c>
      <c r="U57" s="0" t="n">
        <v>0</v>
      </c>
      <c r="V57" s="10" t="n">
        <f aca="false">((J57*K57)/60)/1000</f>
        <v>0.00753333333333333</v>
      </c>
      <c r="W57" s="9" t="n">
        <f aca="false">F57-E57</f>
        <v>-8</v>
      </c>
      <c r="X57" s="10" t="n">
        <f aca="false">((N57/3.6)*W57*4.05)/60</f>
        <v>-0.2145</v>
      </c>
    </row>
    <row r="58" customFormat="false" ht="12.8" hidden="false" customHeight="false" outlineLevel="0" collapsed="false">
      <c r="A58" s="0" t="s">
        <v>116</v>
      </c>
      <c r="B58" s="0" t="n">
        <v>1010000001101000</v>
      </c>
      <c r="C58" s="0" t="n">
        <v>1</v>
      </c>
      <c r="D58" s="0" t="n">
        <v>0</v>
      </c>
      <c r="E58" s="0" t="n">
        <v>40</v>
      </c>
      <c r="F58" s="0" t="n">
        <v>27</v>
      </c>
      <c r="G58" s="0" t="n">
        <v>-1</v>
      </c>
      <c r="H58" s="0" t="n">
        <v>25</v>
      </c>
      <c r="I58" s="0" t="n">
        <v>45</v>
      </c>
      <c r="J58" s="0" t="n">
        <v>6</v>
      </c>
      <c r="K58" s="0" t="n">
        <v>224</v>
      </c>
      <c r="L58" s="0" t="n">
        <v>14</v>
      </c>
      <c r="M58" s="0" t="n">
        <v>58</v>
      </c>
      <c r="N58" s="0" t="n">
        <v>1.44</v>
      </c>
      <c r="O58" s="0" t="n">
        <v>3.95</v>
      </c>
      <c r="P58" s="0" t="n">
        <v>22310</v>
      </c>
      <c r="Q58" s="0" t="n">
        <v>1299</v>
      </c>
      <c r="R58" s="0" t="n">
        <v>17.7</v>
      </c>
      <c r="S58" s="0" t="n">
        <v>36.5</v>
      </c>
      <c r="T58" s="0" t="n">
        <v>37</v>
      </c>
      <c r="U58" s="0" t="n">
        <v>0</v>
      </c>
      <c r="V58" s="10" t="n">
        <f aca="false">((J58*K58)/60)/1000</f>
        <v>0.0224</v>
      </c>
      <c r="W58" s="9" t="n">
        <f aca="false">F58-E58</f>
        <v>-13</v>
      </c>
      <c r="X58" s="10" t="n">
        <f aca="false">((N58/3.6)*W58*4.05)/60</f>
        <v>-0.351</v>
      </c>
    </row>
    <row r="59" customFormat="false" ht="12.8" hidden="false" customHeight="false" outlineLevel="0" collapsed="false">
      <c r="A59" s="0" t="s">
        <v>117</v>
      </c>
      <c r="B59" s="0" t="n">
        <v>10000001101000</v>
      </c>
      <c r="C59" s="0" t="n">
        <v>1</v>
      </c>
      <c r="D59" s="0" t="n">
        <v>0</v>
      </c>
      <c r="E59" s="0" t="n">
        <v>35</v>
      </c>
      <c r="F59" s="0" t="n">
        <v>33</v>
      </c>
      <c r="G59" s="0" t="n">
        <v>1</v>
      </c>
      <c r="H59" s="0" t="n">
        <v>25</v>
      </c>
      <c r="I59" s="0" t="n">
        <v>45</v>
      </c>
      <c r="J59" s="0" t="n">
        <v>5</v>
      </c>
      <c r="K59" s="0" t="n">
        <v>224</v>
      </c>
      <c r="L59" s="0" t="n">
        <v>14</v>
      </c>
      <c r="M59" s="0" t="n">
        <v>58</v>
      </c>
      <c r="N59" s="0" t="n">
        <v>1.45</v>
      </c>
      <c r="O59" s="0" t="n">
        <v>3.95</v>
      </c>
      <c r="P59" s="0" t="n">
        <v>22310</v>
      </c>
      <c r="Q59" s="0" t="n">
        <v>1299</v>
      </c>
      <c r="R59" s="0" t="n">
        <v>17.7</v>
      </c>
      <c r="S59" s="0" t="n">
        <v>36.5</v>
      </c>
      <c r="T59" s="0" t="n">
        <v>29</v>
      </c>
      <c r="U59" s="0" t="n">
        <v>370</v>
      </c>
      <c r="V59" s="10" t="n">
        <f aca="false">((J59*K59)/60)/1000</f>
        <v>0.0186666666666667</v>
      </c>
      <c r="W59" s="9" t="n">
        <f aca="false">F59-E59</f>
        <v>-2</v>
      </c>
      <c r="X59" s="10" t="n">
        <f aca="false">((N59/3.6)*W59*4.05)/60</f>
        <v>-0.054375</v>
      </c>
    </row>
    <row r="60" customFormat="false" ht="12.8" hidden="false" customHeight="false" outlineLevel="0" collapsed="false">
      <c r="A60" s="0" t="s">
        <v>118</v>
      </c>
      <c r="B60" s="0" t="n">
        <v>10000001101000</v>
      </c>
      <c r="C60" s="0" t="n">
        <v>1</v>
      </c>
      <c r="D60" s="0" t="n">
        <v>0</v>
      </c>
      <c r="E60" s="0" t="n">
        <v>36</v>
      </c>
      <c r="F60" s="0" t="n">
        <v>38</v>
      </c>
      <c r="G60" s="0" t="n">
        <v>1</v>
      </c>
      <c r="H60" s="0" t="n">
        <v>25</v>
      </c>
      <c r="I60" s="0" t="n">
        <v>45</v>
      </c>
      <c r="J60" s="0" t="n">
        <v>9</v>
      </c>
      <c r="K60" s="0" t="n">
        <v>224</v>
      </c>
      <c r="L60" s="0" t="n">
        <v>14</v>
      </c>
      <c r="M60" s="0" t="n">
        <v>58</v>
      </c>
      <c r="N60" s="0" t="n">
        <v>1.43</v>
      </c>
      <c r="O60" s="0" t="n">
        <v>3.95</v>
      </c>
      <c r="P60" s="0" t="n">
        <v>22310</v>
      </c>
      <c r="Q60" s="0" t="n">
        <v>1299</v>
      </c>
      <c r="R60" s="0" t="n">
        <v>17.7</v>
      </c>
      <c r="S60" s="0" t="n">
        <v>36.4</v>
      </c>
      <c r="T60" s="0" t="n">
        <v>41</v>
      </c>
      <c r="U60" s="0" t="n">
        <v>550</v>
      </c>
      <c r="V60" s="10" t="n">
        <f aca="false">((J60*K60)/60)/1000</f>
        <v>0.0336</v>
      </c>
      <c r="W60" s="9" t="n">
        <f aca="false">F60-E60</f>
        <v>2</v>
      </c>
      <c r="X60" s="10" t="n">
        <f aca="false">((N60/3.6)*W60*4.05)/60</f>
        <v>0.053625</v>
      </c>
    </row>
    <row r="61" customFormat="false" ht="12.8" hidden="false" customHeight="false" outlineLevel="0" collapsed="false">
      <c r="A61" s="0" t="s">
        <v>119</v>
      </c>
      <c r="B61" s="0" t="n">
        <v>10000001101000</v>
      </c>
      <c r="C61" s="0" t="n">
        <v>1</v>
      </c>
      <c r="D61" s="0" t="n">
        <v>0</v>
      </c>
      <c r="E61" s="0" t="n">
        <v>36</v>
      </c>
      <c r="F61" s="0" t="n">
        <v>40</v>
      </c>
      <c r="G61" s="0" t="n">
        <v>0</v>
      </c>
      <c r="H61" s="0" t="n">
        <v>25</v>
      </c>
      <c r="I61" s="0" t="n">
        <v>45</v>
      </c>
      <c r="J61" s="0" t="n">
        <v>14</v>
      </c>
      <c r="K61" s="0" t="n">
        <v>222</v>
      </c>
      <c r="L61" s="0" t="n">
        <v>14</v>
      </c>
      <c r="M61" s="0" t="n">
        <v>58</v>
      </c>
      <c r="N61" s="0" t="n">
        <v>1.43</v>
      </c>
      <c r="O61" s="0" t="n">
        <v>3.95</v>
      </c>
      <c r="P61" s="0" t="n">
        <v>22310</v>
      </c>
      <c r="Q61" s="0" t="n">
        <v>1299</v>
      </c>
      <c r="R61" s="0" t="n">
        <v>17.7</v>
      </c>
      <c r="S61" s="0" t="n">
        <v>36.4</v>
      </c>
      <c r="T61" s="0" t="n">
        <v>55</v>
      </c>
      <c r="U61" s="0" t="n">
        <v>550</v>
      </c>
      <c r="V61" s="10" t="n">
        <f aca="false">((J61*K61)/60)/1000</f>
        <v>0.0518</v>
      </c>
      <c r="W61" s="9" t="n">
        <f aca="false">F61-E61</f>
        <v>4</v>
      </c>
      <c r="X61" s="10" t="n">
        <f aca="false">((N61/3.6)*W61*4.05)/60</f>
        <v>0.10725</v>
      </c>
    </row>
    <row r="62" customFormat="false" ht="12.8" hidden="false" customHeight="false" outlineLevel="0" collapsed="false">
      <c r="E62" s="0" t="n">
        <f aca="false">AVERAGE(E2:E61)</f>
        <v>46.1666666666667</v>
      </c>
      <c r="F62" s="0" t="n">
        <f aca="false">AVERAGE(F2:F61)</f>
        <v>51.2333333333333</v>
      </c>
      <c r="J62" s="0" t="n">
        <f aca="false">AVERAGE(J2:J61)</f>
        <v>17.2166666666667</v>
      </c>
      <c r="K62" s="0" t="n">
        <f aca="false">AVERAGE(K2:K61)</f>
        <v>220.366666666667</v>
      </c>
      <c r="N62" s="0" t="n">
        <f aca="false">AVERAGE(N2:N61)</f>
        <v>1.17133333333333</v>
      </c>
      <c r="P62" s="0" t="n">
        <f aca="false">P61-P2</f>
        <v>4</v>
      </c>
      <c r="Q62" s="0" t="n">
        <f aca="false">Q61-Q2</f>
        <v>7</v>
      </c>
      <c r="V62" s="12" t="n">
        <f aca="false">(J62*K62*1.18)/1000</f>
        <v>4.47689574444444</v>
      </c>
      <c r="W62" s="12"/>
      <c r="X62" s="12" t="n">
        <f aca="false">(N62/3.6)*(F62-E62)*4.05</f>
        <v>6.6766</v>
      </c>
      <c r="Z62" s="13" t="n">
        <f aca="false">X62/V62</f>
        <v>1.49134587471358</v>
      </c>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256</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2025-01-17T09:28:51Z</dcterms:created>
  <dc:creator/>
  <dc:description/>
  <dc:language>en-GB</dc:language>
  <cp:lastModifiedBy/>
  <dcterms:modified xsi:type="dcterms:W3CDTF">2025-01-18T16:53:23Z</dcterms:modified>
  <cp:revision>78</cp:revision>
  <dc:subject/>
  <dc:title/>
</cp:coreProperties>
</file>