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2995" windowHeight="9675"/>
  </bookViews>
  <sheets>
    <sheet name="Sheet1" sheetId="2" r:id="rId1"/>
    <sheet name="Sheet2" sheetId="4" r:id="rId2"/>
    <sheet name="Sheet3" sheetId="5" r:id="rId3"/>
  </sheets>
  <calcPr calcId="145621" iterateDelta="1E-4"/>
</workbook>
</file>

<file path=xl/calcChain.xml><?xml version="1.0" encoding="utf-8"?>
<calcChain xmlns="http://schemas.openxmlformats.org/spreadsheetml/2006/main">
  <c r="C4" i="5" l="1"/>
  <c r="C3" i="5"/>
  <c r="B3" i="5" l="1"/>
  <c r="C31" i="2"/>
  <c r="C28" i="2"/>
  <c r="C25" i="2"/>
  <c r="C22" i="2"/>
  <c r="C19" i="2"/>
  <c r="C16" i="2"/>
  <c r="C13" i="2"/>
  <c r="C10" i="2"/>
  <c r="C7" i="2"/>
  <c r="B4" i="5" l="1"/>
  <c r="C5" i="5" s="1"/>
  <c r="R113" i="4"/>
  <c r="C98" i="4"/>
  <c r="C99" i="4" s="1"/>
  <c r="D98" i="4"/>
  <c r="D99" i="4" s="1"/>
  <c r="E98" i="4"/>
  <c r="E99" i="4" s="1"/>
  <c r="F98" i="4"/>
  <c r="F99" i="4" s="1"/>
  <c r="G98" i="4"/>
  <c r="G99" i="4" s="1"/>
  <c r="H98" i="4"/>
  <c r="I98" i="4"/>
  <c r="I99" i="4" s="1"/>
  <c r="J98" i="4"/>
  <c r="K98" i="4"/>
  <c r="K99" i="4" s="1"/>
  <c r="L98" i="4"/>
  <c r="L99" i="4" s="1"/>
  <c r="M98" i="4"/>
  <c r="M99" i="4" s="1"/>
  <c r="N98" i="4"/>
  <c r="O98" i="4"/>
  <c r="P98" i="4"/>
  <c r="P99" i="4" s="1"/>
  <c r="R61" i="4"/>
  <c r="R47" i="4"/>
  <c r="R34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Q99" i="4"/>
  <c r="O99" i="4"/>
  <c r="N99" i="4"/>
  <c r="J99" i="4"/>
  <c r="H99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T33" i="4"/>
  <c r="T22" i="4"/>
  <c r="C6" i="5" l="1"/>
  <c r="B5" i="5"/>
  <c r="R112" i="4"/>
  <c r="T112" i="4" s="1"/>
  <c r="R99" i="4"/>
  <c r="R86" i="4"/>
  <c r="T86" i="4" s="1"/>
  <c r="R73" i="4"/>
  <c r="T73" i="4" s="1"/>
  <c r="C7" i="5" l="1"/>
  <c r="B6" i="5"/>
  <c r="T99" i="4"/>
  <c r="R100" i="4"/>
  <c r="R87" i="4"/>
  <c r="R74" i="4"/>
  <c r="C8" i="5" l="1"/>
  <c r="B7" i="5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H46" i="4"/>
  <c r="I46" i="4"/>
  <c r="J46" i="4"/>
  <c r="K46" i="4"/>
  <c r="L46" i="4"/>
  <c r="M46" i="4"/>
  <c r="Q46" i="4"/>
  <c r="P46" i="4"/>
  <c r="O46" i="4"/>
  <c r="N46" i="4"/>
  <c r="G46" i="4"/>
  <c r="F46" i="4"/>
  <c r="E46" i="4"/>
  <c r="D46" i="4"/>
  <c r="C46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C22" i="4"/>
  <c r="C9" i="5" l="1"/>
  <c r="B8" i="5"/>
  <c r="R60" i="4"/>
  <c r="T60" i="4" s="1"/>
  <c r="R46" i="4"/>
  <c r="T46" i="4" s="1"/>
  <c r="R33" i="4"/>
  <c r="R22" i="4"/>
  <c r="D31" i="2" l="1"/>
  <c r="D28" i="2"/>
  <c r="D25" i="2"/>
  <c r="D22" i="2"/>
  <c r="D19" i="2"/>
  <c r="D16" i="2"/>
  <c r="D13" i="2"/>
  <c r="D10" i="2"/>
  <c r="D7" i="2"/>
  <c r="B9" i="5" l="1"/>
  <c r="C10" i="5" s="1"/>
  <c r="M32" i="2"/>
  <c r="M26" i="2"/>
  <c r="M23" i="2"/>
  <c r="M17" i="2"/>
  <c r="M14" i="2"/>
  <c r="M11" i="2"/>
  <c r="M8" i="2"/>
  <c r="M20" i="2"/>
  <c r="C11" i="5" l="1"/>
  <c r="B10" i="5"/>
  <c r="M22" i="2"/>
  <c r="M21" i="2" s="1"/>
  <c r="M7" i="2"/>
  <c r="M6" i="2" s="1"/>
  <c r="M19" i="2"/>
  <c r="M18" i="2" s="1"/>
  <c r="M13" i="2"/>
  <c r="M12" i="2" s="1"/>
  <c r="M10" i="2"/>
  <c r="M9" i="2" s="1"/>
  <c r="M16" i="2"/>
  <c r="M15" i="2" s="1"/>
  <c r="M25" i="2"/>
  <c r="M24" i="2" s="1"/>
  <c r="M31" i="2"/>
  <c r="M30" i="2" s="1"/>
  <c r="M29" i="2"/>
  <c r="M28" i="2" s="1"/>
  <c r="C12" i="5" l="1"/>
  <c r="B11" i="5"/>
  <c r="M27" i="2"/>
  <c r="C13" i="5" l="1"/>
  <c r="B12" i="5"/>
  <c r="U26" i="2"/>
  <c r="AK26" i="2"/>
  <c r="AC26" i="2"/>
  <c r="Y26" i="2"/>
  <c r="I26" i="2"/>
  <c r="AG26" i="2"/>
  <c r="Q26" i="2"/>
  <c r="AK23" i="2"/>
  <c r="Y23" i="2"/>
  <c r="AC23" i="2"/>
  <c r="Q23" i="2"/>
  <c r="I23" i="2"/>
  <c r="I22" i="2" s="1"/>
  <c r="U23" i="2"/>
  <c r="AG23" i="2"/>
  <c r="AC11" i="2"/>
  <c r="Y11" i="2"/>
  <c r="Q11" i="2"/>
  <c r="AG11" i="2"/>
  <c r="I11" i="2"/>
  <c r="U11" i="2"/>
  <c r="AG20" i="2"/>
  <c r="U20" i="2"/>
  <c r="I20" i="2"/>
  <c r="AC20" i="2"/>
  <c r="Y20" i="2"/>
  <c r="Q20" i="2"/>
  <c r="AK32" i="2"/>
  <c r="AC32" i="2"/>
  <c r="Y32" i="2"/>
  <c r="U32" i="2"/>
  <c r="AG32" i="2"/>
  <c r="Q32" i="2"/>
  <c r="I32" i="2"/>
  <c r="Y14" i="2"/>
  <c r="Q14" i="2"/>
  <c r="AC14" i="2"/>
  <c r="I14" i="2"/>
  <c r="U14" i="2"/>
  <c r="AG14" i="2"/>
  <c r="Y29" i="2"/>
  <c r="Q29" i="2"/>
  <c r="U29" i="2"/>
  <c r="I29" i="2"/>
  <c r="AG29" i="2"/>
  <c r="AC29" i="2"/>
  <c r="AK29" i="2"/>
  <c r="AC17" i="2"/>
  <c r="I17" i="2"/>
  <c r="I16" i="2" s="1"/>
  <c r="U17" i="2"/>
  <c r="AG17" i="2"/>
  <c r="Q17" i="2"/>
  <c r="Y17" i="2"/>
  <c r="U8" i="2"/>
  <c r="AG8" i="2"/>
  <c r="I8" i="2"/>
  <c r="Y8" i="2"/>
  <c r="Q8" i="2"/>
  <c r="AC8" i="2"/>
  <c r="C14" i="5" l="1"/>
  <c r="B13" i="5"/>
  <c r="Q16" i="2"/>
  <c r="Q15" i="2" s="1"/>
  <c r="Q13" i="2"/>
  <c r="Q12" i="2" s="1"/>
  <c r="AK31" i="2"/>
  <c r="AK30" i="2" s="1"/>
  <c r="Q22" i="2"/>
  <c r="Q21" i="2" s="1"/>
  <c r="AC25" i="2"/>
  <c r="AC24" i="2" s="1"/>
  <c r="AG7" i="2"/>
  <c r="AG6" i="2" s="1"/>
  <c r="AK28" i="2"/>
  <c r="AK27" i="2" s="1"/>
  <c r="U13" i="2"/>
  <c r="U12" i="2" s="1"/>
  <c r="U31" i="2"/>
  <c r="U30" i="2" s="1"/>
  <c r="U19" i="2"/>
  <c r="U18" i="2" s="1"/>
  <c r="AG22" i="2"/>
  <c r="AG21" i="2" s="1"/>
  <c r="AK25" i="2"/>
  <c r="AK24" i="2" s="1"/>
  <c r="Q7" i="2"/>
  <c r="Q6" i="2" s="1"/>
  <c r="U7" i="2"/>
  <c r="U6" i="2" s="1"/>
  <c r="AC28" i="2"/>
  <c r="AC27" i="2" s="1"/>
  <c r="Q28" i="2"/>
  <c r="Q27" i="2" s="1"/>
  <c r="Y31" i="2"/>
  <c r="Y30" i="2" s="1"/>
  <c r="AG19" i="2"/>
  <c r="AG18" i="2" s="1"/>
  <c r="U22" i="2"/>
  <c r="U21" i="2" s="1"/>
  <c r="Y7" i="2"/>
  <c r="Y6" i="2" s="1"/>
  <c r="Y16" i="2"/>
  <c r="Y15" i="2" s="1"/>
  <c r="AG28" i="2"/>
  <c r="AG27" i="2" s="1"/>
  <c r="Y28" i="2"/>
  <c r="Y27" i="2" s="1"/>
  <c r="AC13" i="2"/>
  <c r="AC12" i="2" s="1"/>
  <c r="Q31" i="2"/>
  <c r="Q30" i="2" s="1"/>
  <c r="AC31" i="2"/>
  <c r="AC30" i="2" s="1"/>
  <c r="AC19" i="2"/>
  <c r="AC18" i="2" s="1"/>
  <c r="U10" i="2"/>
  <c r="U9" i="2" s="1"/>
  <c r="Y10" i="2"/>
  <c r="Y9" i="2" s="1"/>
  <c r="AK22" i="2"/>
  <c r="AK21" i="2" s="1"/>
  <c r="Y25" i="2"/>
  <c r="Y24" i="2" s="1"/>
  <c r="I7" i="2"/>
  <c r="I6" i="2" s="1"/>
  <c r="AC16" i="2"/>
  <c r="AC15" i="2" s="1"/>
  <c r="AG13" i="2"/>
  <c r="AG12" i="2" s="1"/>
  <c r="AG31" i="2"/>
  <c r="AG30" i="2" s="1"/>
  <c r="AC10" i="2"/>
  <c r="AC9" i="2" s="1"/>
  <c r="Q25" i="2"/>
  <c r="Q24" i="2" s="1"/>
  <c r="AC7" i="2"/>
  <c r="AC6" i="2" s="1"/>
  <c r="AG16" i="2"/>
  <c r="AG15" i="2" s="1"/>
  <c r="U28" i="2"/>
  <c r="U27" i="2" s="1"/>
  <c r="Y13" i="2"/>
  <c r="Y12" i="2" s="1"/>
  <c r="Q19" i="2"/>
  <c r="Q18" i="2" s="1"/>
  <c r="AG10" i="2"/>
  <c r="AG9" i="2" s="1"/>
  <c r="AC22" i="2"/>
  <c r="AC21" i="2" s="1"/>
  <c r="AG25" i="2"/>
  <c r="AG24" i="2" s="1"/>
  <c r="U16" i="2"/>
  <c r="U15" i="2" s="1"/>
  <c r="Y19" i="2"/>
  <c r="Y18" i="2" s="1"/>
  <c r="Q10" i="2"/>
  <c r="Q9" i="2" s="1"/>
  <c r="Y22" i="2"/>
  <c r="Y21" i="2" s="1"/>
  <c r="U25" i="2"/>
  <c r="U24" i="2" s="1"/>
  <c r="I28" i="2"/>
  <c r="I27" i="2" s="1"/>
  <c r="I19" i="2"/>
  <c r="I18" i="2" s="1"/>
  <c r="I10" i="2"/>
  <c r="I9" i="2" s="1"/>
  <c r="I15" i="2"/>
  <c r="I21" i="2"/>
  <c r="I13" i="2"/>
  <c r="I12" i="2" s="1"/>
  <c r="I31" i="2"/>
  <c r="I30" i="2" s="1"/>
  <c r="I25" i="2"/>
  <c r="I24" i="2" s="1"/>
  <c r="D30" i="2" l="1"/>
  <c r="D32" i="2" s="1"/>
  <c r="D21" i="2"/>
  <c r="D23" i="2" s="1"/>
  <c r="D27" i="2"/>
  <c r="D29" i="2" s="1"/>
  <c r="D24" i="2"/>
  <c r="D26" i="2" s="1"/>
  <c r="D6" i="2"/>
  <c r="D8" i="2" s="1"/>
  <c r="D15" i="2"/>
  <c r="D17" i="2" s="1"/>
  <c r="D18" i="2"/>
  <c r="D20" i="2" s="1"/>
  <c r="D12" i="2"/>
  <c r="D14" i="2" s="1"/>
  <c r="D9" i="2"/>
  <c r="D11" i="2" s="1"/>
  <c r="B14" i="5" l="1"/>
  <c r="C15" i="5" s="1"/>
  <c r="C16" i="5" l="1"/>
  <c r="B15" i="5"/>
  <c r="C17" i="5" l="1"/>
  <c r="B16" i="5"/>
  <c r="C18" i="5" l="1"/>
  <c r="B17" i="5"/>
  <c r="C19" i="5" l="1"/>
  <c r="B18" i="5"/>
  <c r="C20" i="5" l="1"/>
  <c r="B19" i="5"/>
  <c r="C21" i="5" l="1"/>
  <c r="B20" i="5"/>
  <c r="C22" i="5" l="1"/>
  <c r="B21" i="5"/>
  <c r="C23" i="5" l="1"/>
  <c r="B22" i="5"/>
  <c r="C24" i="5" l="1"/>
  <c r="B23" i="5"/>
  <c r="C25" i="5" l="1"/>
  <c r="B24" i="5"/>
  <c r="B25" i="5" l="1"/>
  <c r="C26" i="5" s="1"/>
  <c r="C27" i="5" l="1"/>
  <c r="B26" i="5"/>
  <c r="C28" i="5" l="1"/>
  <c r="B27" i="5"/>
  <c r="C29" i="5" l="1"/>
  <c r="B28" i="5"/>
  <c r="C30" i="5" l="1"/>
  <c r="B29" i="5"/>
  <c r="C31" i="5" l="1"/>
  <c r="B30" i="5"/>
  <c r="C32" i="5" l="1"/>
  <c r="B31" i="5"/>
  <c r="B32" i="5" l="1"/>
</calcChain>
</file>

<file path=xl/sharedStrings.xml><?xml version="1.0" encoding="utf-8"?>
<sst xmlns="http://schemas.openxmlformats.org/spreadsheetml/2006/main" count="268" uniqueCount="66">
  <si>
    <t>LWT</t>
  </si>
  <si>
    <t>Outdoor air temperature[℃]</t>
  </si>
  <si>
    <t>CL</t>
  </si>
  <si>
    <t>CAP</t>
  </si>
  <si>
    <t>COP</t>
  </si>
  <si>
    <t>PI</t>
  </si>
  <si>
    <t>max</t>
  </si>
  <si>
    <t>norm</t>
  </si>
  <si>
    <t>min</t>
  </si>
  <si>
    <t xml:space="preserve">/ </t>
  </si>
  <si>
    <t>/</t>
  </si>
  <si>
    <t xml:space="preserve"> /</t>
  </si>
  <si>
    <t>Indoor Temp.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</si>
  <si>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</si>
  <si>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</si>
  <si>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</si>
  <si>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</si>
  <si>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</si>
  <si>
    <t>Heating Demand (W)</t>
  </si>
  <si>
    <t>at Delta T of 50C</t>
  </si>
  <si>
    <t>Total Heating Elements Output (W)</t>
  </si>
  <si>
    <t>Standard Conditions.</t>
  </si>
  <si>
    <t>To allow meaningful comparisons to be made a cold Winter's day is deemed to be as specified below.</t>
  </si>
  <si>
    <t>Outside Temp</t>
  </si>
  <si>
    <t>Hours</t>
  </si>
  <si>
    <t>Initial Conditions</t>
  </si>
  <si>
    <t>Heating Demand at 21C Indoor Temp. and -3.3C Outdoor Temp. = 8000W</t>
  </si>
  <si>
    <t>Heating Demand = 8000W</t>
  </si>
  <si>
    <t>Heating Elements = 20000W</t>
  </si>
  <si>
    <t>Required Indoor Temp. = 21C</t>
  </si>
  <si>
    <t>PI (W/h)</t>
  </si>
  <si>
    <t>Total Power at Temp</t>
  </si>
  <si>
    <t>Scenario 1.</t>
  </si>
  <si>
    <t>To reduce the Indoor Temp, from 21C to 20C.</t>
  </si>
  <si>
    <t>Scenario 2.</t>
  </si>
  <si>
    <t>Total output from Heating Elements at 50C Delta T = 20000W (10 radiators of nominal 2000W output).</t>
  </si>
  <si>
    <t>To reduce the Indoor Temp. to 20C for 8 hours overnight, then increase it to 21C for 9 hours and 22 for 7 hours.</t>
  </si>
  <si>
    <t>Scenario 3.</t>
  </si>
  <si>
    <t>To reduce the Heating Demand by 10% with improved insulation.</t>
  </si>
  <si>
    <t>To replace the Heating Elements with type K3, giving 31000W in total.</t>
  </si>
  <si>
    <t>Scenario 4.</t>
  </si>
  <si>
    <t>Scenario 5.</t>
  </si>
  <si>
    <t>To use stored heat energy to keep the air drawn into the ASHP at, or above, 7C.</t>
  </si>
  <si>
    <t>since the loading on the ASHP will reduce during the transition from 22C to 21C and 21C to 20C.</t>
  </si>
  <si>
    <t>Total</t>
  </si>
  <si>
    <t>Scenario 6.</t>
  </si>
  <si>
    <t>Running ASHP on fixed LWT at 45C.</t>
  </si>
  <si>
    <t>Heating Demand</t>
  </si>
  <si>
    <t>To reduce the Heating Demand by 20% with improved insulation.</t>
  </si>
  <si>
    <t>Scenario 7.</t>
  </si>
  <si>
    <t>12kW</t>
  </si>
  <si>
    <t>Reducing the Indoor Temp, to 20C would lower the energy consumption by 9.28%.</t>
  </si>
  <si>
    <t>Whilst the calculated overall reduction in energy consumption only shows a value of 3%, the true figure will be higher,</t>
  </si>
  <si>
    <t>A 10% reduction in Heating Demand reduces energy consumption by 15.18%.</t>
  </si>
  <si>
    <t>A 20% reduction in Heating Demand reduces energy consumption by 28.52%.</t>
  </si>
  <si>
    <t>A 55% increase in Heating Element output produces a 13.22% reduction in energy consumption.</t>
  </si>
  <si>
    <t>% Diff.</t>
  </si>
  <si>
    <t>If it is possible to keep the air flowing into the ASHP at 7C or above, then energy consumption could probably be reduced by 31.49%.</t>
  </si>
  <si>
    <t>Running an ASHP on a fixed LWT  of 45C appears to increase the energy consumption by approximately 1.58%.</t>
  </si>
  <si>
    <t>14kW</t>
  </si>
  <si>
    <t>The actual increase may be greater, since the ASHP may be stopping and starting more frequently.</t>
  </si>
  <si>
    <t>14kW-Maximum heating CAP</t>
  </si>
  <si>
    <t>at</t>
  </si>
  <si>
    <t>Time</t>
  </si>
  <si>
    <t>Required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</si>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</sst>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8" xfId="0" applyBorder="1" applyAlignment="1">
      <alignment vertical="center"/>
    </xf>
    <xf numFmtId="2" fontId="0" fillId="0" borderId="25" xfId="0" applyNumberFormat="1" applyBorder="1"/>
    <xf numFmtId="0" fontId="0" fillId="0" borderId="20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7" xfId="0" applyFill="1" applyBorder="1"/>
    <xf numFmtId="0" fontId="0" fillId="0" borderId="10" xfId="0" applyFill="1" applyBorder="1"/>
    <xf numFmtId="0" fontId="0" fillId="0" borderId="14" xfId="0" applyFill="1" applyBorder="1"/>
    <xf numFmtId="1" fontId="0" fillId="0" borderId="22" xfId="0" applyNumberFormat="1" applyFill="1" applyBorder="1"/>
    <xf numFmtId="0" fontId="0" fillId="0" borderId="21" xfId="0" applyFill="1" applyBorder="1"/>
    <xf numFmtId="0" fontId="0" fillId="0" borderId="15" xfId="0" applyFill="1" applyBorder="1"/>
    <xf numFmtId="0" fontId="0" fillId="0" borderId="16" xfId="0" applyFill="1" applyBorder="1"/>
    <xf numFmtId="2" fontId="0" fillId="0" borderId="25" xfId="0" applyNumberFormat="1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7" xfId="0" applyFont="1" applyBorder="1"/>
    <xf numFmtId="1" fontId="1" fillId="0" borderId="9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1" fillId="0" borderId="24" xfId="0" applyNumberFormat="1" applyFont="1" applyFill="1" applyBorder="1"/>
    <xf numFmtId="2" fontId="1" fillId="0" borderId="24" xfId="0" applyNumberFormat="1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2" fontId="1" fillId="0" borderId="30" xfId="0" applyNumberFormat="1" applyFont="1" applyFill="1" applyBorder="1"/>
    <xf numFmtId="1" fontId="0" fillId="0" borderId="31" xfId="0" applyNumberFormat="1" applyFill="1" applyBorder="1"/>
    <xf numFmtId="2" fontId="0" fillId="0" borderId="32" xfId="0" applyNumberFormat="1" applyFill="1" applyBorder="1"/>
    <xf numFmtId="0" fontId="1" fillId="0" borderId="6" xfId="0" applyFont="1" applyBorder="1"/>
    <xf numFmtId="0" fontId="0" fillId="0" borderId="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2" fontId="1" fillId="0" borderId="30" xfId="0" applyNumberFormat="1" applyFont="1" applyBorder="1"/>
    <xf numFmtId="2" fontId="0" fillId="0" borderId="32" xfId="0" applyNumberFormat="1" applyBorder="1"/>
    <xf numFmtId="0" fontId="0" fillId="0" borderId="29" xfId="0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30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34" xfId="0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3" xfId="0" applyNumberForma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26" xfId="0" applyBorder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2" borderId="26" xfId="0" applyFont="1" applyFill="1" applyBorder="1"/>
    <xf numFmtId="0" fontId="1" fillId="2" borderId="26" xfId="0" applyFont="1" applyFill="1" applyBorder="1" applyAlignment="1">
      <alignment horizontal="left"/>
    </xf>
    <xf numFmtId="0" fontId="1" fillId="2" borderId="7" xfId="0" applyFont="1" applyFill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</cellXfs>
  <cellStyles count="1">
    <cellStyle name="Normal" xfId="0" builtinId="0"/>
  </cellStyles>
  <dxfs count="20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Required LWT</c:v>
          </c:tx>
          <c:marker>
            <c:symbol val="none"/>
          </c:marker>
          <c:cat>
            <c:numRef>
              <c:f>Sheet3!$A$2:$A$32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cat>
          <c:val>
            <c:numRef>
              <c:f>Sheet3!$B$2:$B$32</c:f>
              <c:numCache>
                <c:formatCode>General</c:formatCode>
                <c:ptCount val="31"/>
                <c:pt idx="0">
                  <c:v>55</c:v>
                </c:pt>
                <c:pt idx="1">
                  <c:v>52</c:v>
                </c:pt>
                <c:pt idx="2">
                  <c:v>49.6</c:v>
                </c:pt>
                <c:pt idx="3">
                  <c:v>47.68</c:v>
                </c:pt>
                <c:pt idx="4">
                  <c:v>46.143999999999998</c:v>
                </c:pt>
                <c:pt idx="5">
                  <c:v>44.915199999999999</c:v>
                </c:pt>
                <c:pt idx="6">
                  <c:v>43.932159999999996</c:v>
                </c:pt>
                <c:pt idx="7">
                  <c:v>43.145727999999998</c:v>
                </c:pt>
                <c:pt idx="8">
                  <c:v>42.516582399999997</c:v>
                </c:pt>
                <c:pt idx="9">
                  <c:v>42.013265919999995</c:v>
                </c:pt>
                <c:pt idx="10">
                  <c:v>41.610612735999993</c:v>
                </c:pt>
                <c:pt idx="11">
                  <c:v>41.288490188799997</c:v>
                </c:pt>
                <c:pt idx="12">
                  <c:v>41.030792151039996</c:v>
                </c:pt>
                <c:pt idx="13">
                  <c:v>40.824633720831997</c:v>
                </c:pt>
                <c:pt idx="14">
                  <c:v>40.659706976665596</c:v>
                </c:pt>
                <c:pt idx="15">
                  <c:v>40.527765581332474</c:v>
                </c:pt>
                <c:pt idx="16">
                  <c:v>40.422212465065982</c:v>
                </c:pt>
                <c:pt idx="17">
                  <c:v>40.337769972052783</c:v>
                </c:pt>
                <c:pt idx="18">
                  <c:v>40.270215977642223</c:v>
                </c:pt>
                <c:pt idx="19">
                  <c:v>40.21617278211378</c:v>
                </c:pt>
                <c:pt idx="20">
                  <c:v>40.172938225691027</c:v>
                </c:pt>
                <c:pt idx="21">
                  <c:v>40.138350580552824</c:v>
                </c:pt>
                <c:pt idx="22">
                  <c:v>40.110680464442261</c:v>
                </c:pt>
                <c:pt idx="23">
                  <c:v>40.088544371553809</c:v>
                </c:pt>
                <c:pt idx="24">
                  <c:v>40.070835497243046</c:v>
                </c:pt>
                <c:pt idx="25">
                  <c:v>40.056668397794439</c:v>
                </c:pt>
                <c:pt idx="26">
                  <c:v>40.045334718235551</c:v>
                </c:pt>
                <c:pt idx="27">
                  <c:v>40.036267774588438</c:v>
                </c:pt>
                <c:pt idx="28">
                  <c:v>40.029014219670749</c:v>
                </c:pt>
                <c:pt idx="29">
                  <c:v>40.023211375736601</c:v>
                </c:pt>
                <c:pt idx="30">
                  <c:v>40.018569100589282</c:v>
                </c:pt>
              </c:numCache>
            </c:numRef>
          </c:val>
          <c:smooth val="0"/>
        </c:ser>
        <c:ser>
          <c:idx val="1"/>
          <c:order val="1"/>
          <c:tx>
            <c:v>Actual LWT</c:v>
          </c:tx>
          <c:marker>
            <c:symbol val="none"/>
          </c:marker>
          <c:cat>
            <c:numRef>
              <c:f>Sheet3!$A$2:$A$32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cat>
          <c:val>
            <c:numRef>
              <c:f>Sheet3!$C$2:$C$32</c:f>
              <c:numCache>
                <c:formatCode>General</c:formatCode>
                <c:ptCount val="31"/>
                <c:pt idx="0">
                  <c:v>25</c:v>
                </c:pt>
                <c:pt idx="1">
                  <c:v>28</c:v>
                </c:pt>
                <c:pt idx="2">
                  <c:v>30.4</c:v>
                </c:pt>
                <c:pt idx="3">
                  <c:v>32.32</c:v>
                </c:pt>
                <c:pt idx="4">
                  <c:v>33.856000000000002</c:v>
                </c:pt>
                <c:pt idx="5">
                  <c:v>35.084800000000001</c:v>
                </c:pt>
                <c:pt idx="6">
                  <c:v>36.067840000000004</c:v>
                </c:pt>
                <c:pt idx="7">
                  <c:v>36.854272000000002</c:v>
                </c:pt>
                <c:pt idx="8">
                  <c:v>37.483417600000003</c:v>
                </c:pt>
                <c:pt idx="9">
                  <c:v>37.986734080000005</c:v>
                </c:pt>
                <c:pt idx="10">
                  <c:v>38.389387264000007</c:v>
                </c:pt>
                <c:pt idx="11">
                  <c:v>38.711509811200003</c:v>
                </c:pt>
                <c:pt idx="12">
                  <c:v>38.969207848960004</c:v>
                </c:pt>
                <c:pt idx="13">
                  <c:v>39.175366279168003</c:v>
                </c:pt>
                <c:pt idx="14">
                  <c:v>39.340293023334404</c:v>
                </c:pt>
                <c:pt idx="15">
                  <c:v>39.472234418667526</c:v>
                </c:pt>
                <c:pt idx="16">
                  <c:v>39.577787534934018</c:v>
                </c:pt>
                <c:pt idx="17">
                  <c:v>39.662230027947217</c:v>
                </c:pt>
                <c:pt idx="18">
                  <c:v>39.729784022357777</c:v>
                </c:pt>
                <c:pt idx="19">
                  <c:v>39.78382721788622</c:v>
                </c:pt>
                <c:pt idx="20">
                  <c:v>39.827061774308973</c:v>
                </c:pt>
                <c:pt idx="21">
                  <c:v>39.861649419447176</c:v>
                </c:pt>
                <c:pt idx="22">
                  <c:v>39.889319535557739</c:v>
                </c:pt>
                <c:pt idx="23">
                  <c:v>39.911455628446191</c:v>
                </c:pt>
                <c:pt idx="24">
                  <c:v>39.929164502756954</c:v>
                </c:pt>
                <c:pt idx="25">
                  <c:v>39.943331602205561</c:v>
                </c:pt>
                <c:pt idx="26">
                  <c:v>39.954665281764449</c:v>
                </c:pt>
                <c:pt idx="27">
                  <c:v>39.963732225411562</c:v>
                </c:pt>
                <c:pt idx="28">
                  <c:v>39.970985780329251</c:v>
                </c:pt>
                <c:pt idx="29">
                  <c:v>39.976788624263399</c:v>
                </c:pt>
                <c:pt idx="30">
                  <c:v>39.981430899410718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67040"/>
        <c:axId val="87401600"/>
      </c:lineChart>
      <c:catAx>
        <c:axId val="873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401600"/>
        <c:crosses val="autoZero"/>
        <c:auto val="1"/>
        <c:lblAlgn val="ctr"/>
        <c:lblOffset val="100"/>
        <c:noMultiLvlLbl val="0"/>
      </c:catAx>
      <c:valAx>
        <c:axId val="8740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367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185737</xdr:rowOff>
    </xdr:from>
    <xdr:to>
      <xdr:col>22</xdr:col>
      <xdr:colOff>590550</xdr:colOff>
      <xdr:row>30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workbookViewId="0">
      <selection activeCell="H1" sqref="H1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6.85546875" customWidth="1"/>
    <col min="5" max="5" width="5.7109375" bestFit="1" customWidth="1"/>
    <col min="6" max="6" width="6" bestFit="1" customWidth="1"/>
    <col min="7" max="7" width="7.140625" customWidth="1"/>
    <col min="8" max="11" width="6" bestFit="1" customWidth="1"/>
    <col min="12" max="12" width="5" bestFit="1" customWidth="1"/>
    <col min="13" max="13" width="6" customWidth="1"/>
    <col min="14" max="14" width="6" bestFit="1" customWidth="1"/>
    <col min="15" max="15" width="5" bestFit="1" customWidth="1"/>
    <col min="16" max="16" width="6" bestFit="1" customWidth="1"/>
    <col min="17" max="17" width="6" customWidth="1"/>
    <col min="18" max="18" width="6" bestFit="1" customWidth="1"/>
    <col min="19" max="20" width="5" bestFit="1" customWidth="1"/>
    <col min="21" max="21" width="5.85546875" customWidth="1"/>
    <col min="22" max="22" width="6" bestFit="1" customWidth="1"/>
    <col min="23" max="24" width="5" bestFit="1" customWidth="1"/>
    <col min="25" max="25" width="7.5703125" bestFit="1" customWidth="1"/>
    <col min="26" max="26" width="6" bestFit="1" customWidth="1"/>
    <col min="27" max="28" width="5" bestFit="1" customWidth="1"/>
    <col min="29" max="29" width="6.140625" customWidth="1"/>
    <col min="30" max="30" width="6" bestFit="1" customWidth="1"/>
    <col min="31" max="32" width="5" bestFit="1" customWidth="1"/>
    <col min="33" max="34" width="6" bestFit="1" customWidth="1"/>
    <col min="35" max="36" width="5" bestFit="1" customWidth="1"/>
    <col min="37" max="37" width="5.28515625" bestFit="1" customWidth="1"/>
    <col min="38" max="38" width="4.5703125" customWidth="1"/>
    <col min="39" max="45" width="4.5703125" bestFit="1" customWidth="1"/>
    <col min="46" max="46" width="6.5703125" bestFit="1" customWidth="1"/>
  </cols>
  <sheetData>
    <row r="1" spans="1:46" ht="15.75" thickBot="1" x14ac:dyDescent="0.3">
      <c r="A1" s="50" t="s">
        <v>18</v>
      </c>
      <c r="B1" s="37"/>
      <c r="C1" s="82">
        <v>12400</v>
      </c>
      <c r="D1" s="81" t="s">
        <v>62</v>
      </c>
      <c r="E1" s="83">
        <v>-2</v>
      </c>
      <c r="F1" s="50" t="s">
        <v>12</v>
      </c>
      <c r="G1" s="37"/>
      <c r="H1" s="82">
        <v>19</v>
      </c>
      <c r="J1" s="50" t="s">
        <v>20</v>
      </c>
      <c r="K1" s="78"/>
      <c r="L1" s="78"/>
      <c r="M1" s="78"/>
      <c r="N1" s="78"/>
      <c r="O1" s="78"/>
      <c r="P1" s="84">
        <v>23000</v>
      </c>
      <c r="Q1" s="37" t="s">
        <v>19</v>
      </c>
      <c r="R1" s="78"/>
      <c r="S1" s="79"/>
    </row>
    <row r="2" spans="1:46" ht="15.75" thickBot="1" x14ac:dyDescent="0.3"/>
    <row r="3" spans="1:46" ht="15.75" thickBot="1" x14ac:dyDescent="0.3">
      <c r="A3" s="94" t="s">
        <v>0</v>
      </c>
      <c r="B3" s="95"/>
      <c r="C3" s="44"/>
      <c r="D3" s="44"/>
      <c r="E3" s="45"/>
      <c r="F3" s="96">
        <v>30</v>
      </c>
      <c r="G3" s="97"/>
      <c r="H3" s="98"/>
      <c r="I3" s="51"/>
      <c r="J3" s="85">
        <v>35</v>
      </c>
      <c r="K3" s="86"/>
      <c r="L3" s="87"/>
      <c r="M3" s="46"/>
      <c r="N3" s="85">
        <v>40</v>
      </c>
      <c r="O3" s="86"/>
      <c r="P3" s="87"/>
      <c r="Q3" s="46"/>
      <c r="R3" s="85">
        <v>45</v>
      </c>
      <c r="S3" s="86"/>
      <c r="T3" s="87"/>
      <c r="U3" s="46"/>
      <c r="V3" s="85">
        <v>50</v>
      </c>
      <c r="W3" s="86"/>
      <c r="X3" s="87"/>
      <c r="Y3" s="46"/>
      <c r="Z3" s="85">
        <v>55</v>
      </c>
      <c r="AA3" s="86"/>
      <c r="AB3" s="87"/>
      <c r="AC3" s="46"/>
      <c r="AD3" s="85">
        <v>60</v>
      </c>
      <c r="AE3" s="86"/>
      <c r="AF3" s="87"/>
      <c r="AG3" s="46"/>
      <c r="AH3" s="85">
        <v>65</v>
      </c>
      <c r="AI3" s="86"/>
      <c r="AJ3" s="87"/>
      <c r="AK3" s="57"/>
    </row>
    <row r="4" spans="1:46" x14ac:dyDescent="0.25">
      <c r="A4" s="101" t="s">
        <v>1</v>
      </c>
      <c r="B4" s="102"/>
      <c r="C4" s="99" t="s">
        <v>47</v>
      </c>
      <c r="D4" s="64" t="s">
        <v>4</v>
      </c>
      <c r="E4" s="105" t="s">
        <v>2</v>
      </c>
      <c r="F4" s="90" t="s">
        <v>3</v>
      </c>
      <c r="G4" s="88" t="s">
        <v>4</v>
      </c>
      <c r="H4" s="92" t="s">
        <v>5</v>
      </c>
      <c r="I4" s="40" t="s">
        <v>4</v>
      </c>
      <c r="J4" s="90" t="s">
        <v>3</v>
      </c>
      <c r="K4" s="88" t="s">
        <v>4</v>
      </c>
      <c r="L4" s="92" t="s">
        <v>5</v>
      </c>
      <c r="M4" s="40" t="s">
        <v>4</v>
      </c>
      <c r="N4" s="90" t="s">
        <v>3</v>
      </c>
      <c r="O4" s="88" t="s">
        <v>4</v>
      </c>
      <c r="P4" s="92" t="s">
        <v>5</v>
      </c>
      <c r="Q4" s="40" t="s">
        <v>4</v>
      </c>
      <c r="R4" s="90" t="s">
        <v>3</v>
      </c>
      <c r="S4" s="88" t="s">
        <v>4</v>
      </c>
      <c r="T4" s="92" t="s">
        <v>5</v>
      </c>
      <c r="U4" s="40" t="s">
        <v>4</v>
      </c>
      <c r="V4" s="90" t="s">
        <v>3</v>
      </c>
      <c r="W4" s="88" t="s">
        <v>4</v>
      </c>
      <c r="X4" s="92" t="s">
        <v>5</v>
      </c>
      <c r="Y4" s="40" t="s">
        <v>4</v>
      </c>
      <c r="Z4" s="90" t="s">
        <v>3</v>
      </c>
      <c r="AA4" s="88" t="s">
        <v>4</v>
      </c>
      <c r="AB4" s="92" t="s">
        <v>5</v>
      </c>
      <c r="AC4" s="40" t="s">
        <v>4</v>
      </c>
      <c r="AD4" s="90" t="s">
        <v>3</v>
      </c>
      <c r="AE4" s="88" t="s">
        <v>4</v>
      </c>
      <c r="AF4" s="92" t="s">
        <v>5</v>
      </c>
      <c r="AG4" s="40" t="s">
        <v>4</v>
      </c>
      <c r="AH4" s="90" t="s">
        <v>3</v>
      </c>
      <c r="AI4" s="88" t="s">
        <v>4</v>
      </c>
      <c r="AJ4" s="92" t="s">
        <v>5</v>
      </c>
      <c r="AK4" s="58" t="s">
        <v>4</v>
      </c>
    </row>
    <row r="5" spans="1:46" ht="15.75" thickBot="1" x14ac:dyDescent="0.3">
      <c r="A5" s="103"/>
      <c r="B5" s="104"/>
      <c r="C5" s="100"/>
      <c r="D5" s="70" t="s">
        <v>0</v>
      </c>
      <c r="E5" s="106"/>
      <c r="F5" s="91"/>
      <c r="G5" s="89"/>
      <c r="H5" s="93"/>
      <c r="I5" s="41" t="s">
        <v>5</v>
      </c>
      <c r="J5" s="91"/>
      <c r="K5" s="89"/>
      <c r="L5" s="93"/>
      <c r="M5" s="41" t="s">
        <v>5</v>
      </c>
      <c r="N5" s="91"/>
      <c r="O5" s="89"/>
      <c r="P5" s="93"/>
      <c r="Q5" s="41" t="s">
        <v>5</v>
      </c>
      <c r="R5" s="91"/>
      <c r="S5" s="89"/>
      <c r="T5" s="93"/>
      <c r="U5" s="41" t="s">
        <v>5</v>
      </c>
      <c r="V5" s="91"/>
      <c r="W5" s="89"/>
      <c r="X5" s="93"/>
      <c r="Y5" s="41" t="s">
        <v>5</v>
      </c>
      <c r="Z5" s="91"/>
      <c r="AA5" s="89"/>
      <c r="AB5" s="93"/>
      <c r="AC5" s="41" t="s">
        <v>5</v>
      </c>
      <c r="AD5" s="91"/>
      <c r="AE5" s="89"/>
      <c r="AF5" s="93"/>
      <c r="AG5" s="41" t="s">
        <v>5</v>
      </c>
      <c r="AH5" s="91"/>
      <c r="AI5" s="89"/>
      <c r="AJ5" s="93"/>
      <c r="AK5" s="59" t="s">
        <v>5</v>
      </c>
    </row>
    <row r="6" spans="1:46" x14ac:dyDescent="0.25">
      <c r="A6" s="110" t="s">
        <v>61</v>
      </c>
      <c r="B6" s="107">
        <v>-15</v>
      </c>
      <c r="C6" s="66"/>
      <c r="D6" s="71">
        <f>IF(D7&gt;Z$3,(1-(D7-Z$3)/(AD$3-Z$3))*(AC6-AG6)+AG6,IF(D7&gt;V$3,(1-(D7-V$3)/(Z$3-V$3))*(Y6-AC6)+AC6,IF(D7&gt;R$3,(1-(D7-R$3)/(V$3-R$3))*(U6-Y6)+Y6,IF(D7&gt;N$3,(1-(D7-N$3)/(R$3-N$3))*(Q6-U6)+U6,IF(D7&gt;J$3,(1-(D7-J$3)/(N$3-J$3))*(M6-Q6)+Q6,IF(D7&gt;F$3,(1-(D7-F$3)/(J$3-F$3))*(I6-M6)+M6,I6))))))</f>
        <v>1.1706530809443234</v>
      </c>
      <c r="E6" s="67" t="s">
        <v>6</v>
      </c>
      <c r="F6" s="23">
        <v>9566</v>
      </c>
      <c r="G6" s="24">
        <v>2.62</v>
      </c>
      <c r="H6" s="25">
        <v>3646</v>
      </c>
      <c r="I6" s="42">
        <f>$C7/I7</f>
        <v>2.0091646029905021</v>
      </c>
      <c r="J6" s="23">
        <v>9567</v>
      </c>
      <c r="K6" s="24">
        <v>2.4300000000000002</v>
      </c>
      <c r="L6" s="25">
        <v>3944</v>
      </c>
      <c r="M6" s="42">
        <f>$C7/M7</f>
        <v>1.956634570220761</v>
      </c>
      <c r="N6" s="23">
        <v>8569</v>
      </c>
      <c r="O6" s="24">
        <v>2.17</v>
      </c>
      <c r="P6" s="25">
        <v>3952</v>
      </c>
      <c r="Q6" s="42">
        <f>$C7/Q7</f>
        <v>1.6897982342526463</v>
      </c>
      <c r="R6" s="23">
        <v>7632</v>
      </c>
      <c r="S6" s="24">
        <v>1.85</v>
      </c>
      <c r="T6" s="25">
        <v>4123</v>
      </c>
      <c r="U6" s="42">
        <f>$C7/U7</f>
        <v>1.6164097209037409</v>
      </c>
      <c r="V6" s="23">
        <v>7010</v>
      </c>
      <c r="W6" s="24">
        <v>1.62</v>
      </c>
      <c r="X6" s="25">
        <v>4319</v>
      </c>
      <c r="Y6" s="42">
        <f>$C7/Y7</f>
        <v>1.3074247183817214</v>
      </c>
      <c r="Z6" s="23">
        <v>6463</v>
      </c>
      <c r="AA6" s="24">
        <v>1.41</v>
      </c>
      <c r="AB6" s="25">
        <v>4578</v>
      </c>
      <c r="AC6" s="42">
        <f>$C7/AC7</f>
        <v>1.2875922147229633</v>
      </c>
      <c r="AD6" s="23">
        <v>6012</v>
      </c>
      <c r="AE6" s="4">
        <v>1.19</v>
      </c>
      <c r="AF6" s="11">
        <v>5052</v>
      </c>
      <c r="AG6" s="43">
        <f>$C7/AG7</f>
        <v>1.19</v>
      </c>
      <c r="AH6" s="17" t="s">
        <v>9</v>
      </c>
      <c r="AI6" s="5" t="s">
        <v>10</v>
      </c>
      <c r="AJ6" s="6" t="s">
        <v>11</v>
      </c>
      <c r="AK6" s="52" t="s">
        <v>10</v>
      </c>
      <c r="AM6" s="62"/>
      <c r="AN6" s="62"/>
      <c r="AO6" s="62"/>
      <c r="AP6" s="62"/>
      <c r="AQ6" s="62"/>
      <c r="AR6" s="62"/>
      <c r="AS6" s="62"/>
      <c r="AT6" s="61"/>
    </row>
    <row r="7" spans="1:46" x14ac:dyDescent="0.25">
      <c r="A7" s="110"/>
      <c r="B7" s="108"/>
      <c r="C7" s="38">
        <f>C$1/(21-E$1)*(H$1-B6)</f>
        <v>18330.434782608696</v>
      </c>
      <c r="D7" s="72">
        <f>(C7/P$1)^(1/1.3)*50+H$1</f>
        <v>60.991212214549947</v>
      </c>
      <c r="E7" s="68" t="s">
        <v>7</v>
      </c>
      <c r="F7" s="26">
        <v>7939</v>
      </c>
      <c r="G7" s="27">
        <v>2.85</v>
      </c>
      <c r="H7" s="28">
        <v>2787</v>
      </c>
      <c r="I7" s="29">
        <f>$C7/((G6-G8)*I8+G8)</f>
        <v>9123.4111706552649</v>
      </c>
      <c r="J7" s="26">
        <v>7864</v>
      </c>
      <c r="K7" s="27">
        <v>2.6</v>
      </c>
      <c r="L7" s="28">
        <v>3030</v>
      </c>
      <c r="M7" s="29">
        <f>$C7/((K6-K8)*M8+K8)</f>
        <v>9368.3486234941302</v>
      </c>
      <c r="N7" s="26">
        <v>7163</v>
      </c>
      <c r="O7" s="27">
        <v>2.29</v>
      </c>
      <c r="P7" s="28">
        <v>3123</v>
      </c>
      <c r="Q7" s="29">
        <f>$C7/((O6-O8)*Q8+O8)</f>
        <v>10847.706200093036</v>
      </c>
      <c r="R7" s="26">
        <v>6235</v>
      </c>
      <c r="S7" s="27">
        <v>1.91</v>
      </c>
      <c r="T7" s="28">
        <v>3264</v>
      </c>
      <c r="U7" s="29">
        <f>$C7/((S6-S8)*U8+S8)</f>
        <v>11340.215630700413</v>
      </c>
      <c r="V7" s="26">
        <v>5755</v>
      </c>
      <c r="W7" s="27">
        <v>1.68</v>
      </c>
      <c r="X7" s="28">
        <v>3420</v>
      </c>
      <c r="Y7" s="29">
        <f>$C7/((W6-W8)*Y8+W8)</f>
        <v>14020.260229818343</v>
      </c>
      <c r="Z7" s="26">
        <v>5410</v>
      </c>
      <c r="AA7" s="27">
        <v>1.42</v>
      </c>
      <c r="AB7" s="28">
        <v>3809</v>
      </c>
      <c r="AC7" s="29">
        <f>$C7/((AA6-AA8)*AC8+AA8)</f>
        <v>14236.211257733217</v>
      </c>
      <c r="AD7" s="26">
        <v>5086</v>
      </c>
      <c r="AE7" s="2">
        <v>1.18</v>
      </c>
      <c r="AF7" s="12">
        <v>4313</v>
      </c>
      <c r="AG7" s="29">
        <f>$C7/((AE6-AE8)*AG8+AE8)</f>
        <v>15403.726708074535</v>
      </c>
      <c r="AH7" s="18" t="s">
        <v>9</v>
      </c>
      <c r="AI7" s="3" t="s">
        <v>10</v>
      </c>
      <c r="AJ7" s="7" t="s">
        <v>11</v>
      </c>
      <c r="AK7" s="53" t="s">
        <v>10</v>
      </c>
      <c r="AN7" s="62"/>
      <c r="AO7" s="62"/>
      <c r="AP7" s="62"/>
      <c r="AQ7" s="62"/>
      <c r="AR7" s="62"/>
      <c r="AS7" s="62"/>
      <c r="AT7" s="61"/>
    </row>
    <row r="8" spans="1:46" ht="15.75" thickBot="1" x14ac:dyDescent="0.3">
      <c r="A8" s="110"/>
      <c r="B8" s="109"/>
      <c r="C8" s="39"/>
      <c r="D8" s="73">
        <f>C7/D6</f>
        <v>15658.297988522952</v>
      </c>
      <c r="E8" s="69" t="s">
        <v>8</v>
      </c>
      <c r="F8" s="30">
        <v>5405</v>
      </c>
      <c r="G8" s="31">
        <v>2.91</v>
      </c>
      <c r="H8" s="32">
        <v>1854</v>
      </c>
      <c r="I8" s="33">
        <f>($C7-F8)/(F6-F8)</f>
        <v>3.1063289552051661</v>
      </c>
      <c r="J8" s="30">
        <v>5309</v>
      </c>
      <c r="K8" s="31">
        <v>2.66</v>
      </c>
      <c r="L8" s="32">
        <v>1999</v>
      </c>
      <c r="M8" s="33">
        <f>($C7-J8)/(J6-J8)</f>
        <v>3.0581105642575612</v>
      </c>
      <c r="N8" s="30">
        <v>4910</v>
      </c>
      <c r="O8" s="31">
        <v>2.35</v>
      </c>
      <c r="P8" s="32">
        <v>2091</v>
      </c>
      <c r="Q8" s="33">
        <f>($C7-N8)/(N6-N8)</f>
        <v>3.6677875874852952</v>
      </c>
      <c r="R8" s="30">
        <v>4884</v>
      </c>
      <c r="S8" s="31">
        <v>1.91</v>
      </c>
      <c r="T8" s="32">
        <v>2557</v>
      </c>
      <c r="U8" s="33">
        <f>($C7-R8)/(R6-R8)</f>
        <v>4.8931713182709959</v>
      </c>
      <c r="V8" s="30">
        <v>4837</v>
      </c>
      <c r="W8" s="31">
        <v>1.68</v>
      </c>
      <c r="X8" s="32">
        <v>2874</v>
      </c>
      <c r="Y8" s="33">
        <f>($C7-V8)/(V6-V8)</f>
        <v>6.2095880269713284</v>
      </c>
      <c r="Z8" s="30">
        <v>4524</v>
      </c>
      <c r="AA8" s="31">
        <v>1.43</v>
      </c>
      <c r="AB8" s="32">
        <v>3170</v>
      </c>
      <c r="AC8" s="33">
        <f>($C7-Z8)/(Z6-Z8)</f>
        <v>7.1203892638518287</v>
      </c>
      <c r="AD8" s="30">
        <v>4329</v>
      </c>
      <c r="AE8" s="8">
        <v>1.19</v>
      </c>
      <c r="AF8" s="13">
        <v>3652</v>
      </c>
      <c r="AG8" s="22">
        <f>($C7-AD8)/(AD6-AD8)</f>
        <v>8.3193314216332119</v>
      </c>
      <c r="AH8" s="19" t="s">
        <v>9</v>
      </c>
      <c r="AI8" s="9" t="s">
        <v>10</v>
      </c>
      <c r="AJ8" s="10" t="s">
        <v>11</v>
      </c>
      <c r="AK8" s="54" t="s">
        <v>10</v>
      </c>
      <c r="AT8" s="62"/>
    </row>
    <row r="9" spans="1:46" x14ac:dyDescent="0.25">
      <c r="A9" s="110"/>
      <c r="B9" s="107">
        <v>-10</v>
      </c>
      <c r="C9" s="65"/>
      <c r="D9" s="71">
        <f>IF(D10&gt;Z$3,(1-(D10-Z$3)/(AD$3-Z$3))*(AC9-AG9)+AG9,IF(D10&gt;V$3,(1-(D10-V$3)/(Z$3-V$3))*(Y9-AC9)+AC9,IF(D10&gt;R$3,(1-(D10-R$3)/(V$3-R$3))*(U9-Y9)+Y9,IF(D10&gt;N$3,(1-(D10-N$3)/(R$3-N$3))*(Q9-U9)+U9,IF(D10&gt;J$3,(1-(D10-J$3)/(N$3-J$3))*(M9-Q9)+Q9,IF(D10&gt;F$3,(1-(D10-F$3)/(J$3-F$3))*(I9-M9)+M9,I9))))))</f>
        <v>1.3867501057302691</v>
      </c>
      <c r="E9" s="67" t="s">
        <v>6</v>
      </c>
      <c r="F9" s="23">
        <v>11420</v>
      </c>
      <c r="G9" s="24">
        <v>2.73</v>
      </c>
      <c r="H9" s="25">
        <v>4181</v>
      </c>
      <c r="I9" s="42">
        <f>$C10/I10</f>
        <v>2.5371494230795615</v>
      </c>
      <c r="J9" s="23">
        <v>10949</v>
      </c>
      <c r="K9" s="24">
        <v>2.4700000000000002</v>
      </c>
      <c r="L9" s="25">
        <v>4441</v>
      </c>
      <c r="M9" s="42">
        <f>$C10/M10</f>
        <v>2.3260784520445892</v>
      </c>
      <c r="N9" s="23">
        <v>10601</v>
      </c>
      <c r="O9" s="24">
        <v>2.2599999999999998</v>
      </c>
      <c r="P9" s="25">
        <v>4697</v>
      </c>
      <c r="Q9" s="42">
        <f>$C10/Q10</f>
        <v>2.1297935176229781</v>
      </c>
      <c r="R9" s="23">
        <v>9638</v>
      </c>
      <c r="S9" s="24">
        <v>2.04</v>
      </c>
      <c r="T9" s="25">
        <v>4730</v>
      </c>
      <c r="U9" s="42">
        <f>$C10/U10</f>
        <v>1.9233310776518358</v>
      </c>
      <c r="V9" s="23">
        <v>9067</v>
      </c>
      <c r="W9" s="24">
        <v>1.81</v>
      </c>
      <c r="X9" s="25">
        <v>5009</v>
      </c>
      <c r="Y9" s="42">
        <f>$C10/Y10</f>
        <v>1.6583969133668612</v>
      </c>
      <c r="Z9" s="23">
        <v>8717</v>
      </c>
      <c r="AA9" s="24">
        <v>1.67</v>
      </c>
      <c r="AB9" s="25">
        <v>5213</v>
      </c>
      <c r="AC9" s="42">
        <f>$C10/AC10</f>
        <v>1.4820167769376178</v>
      </c>
      <c r="AD9" s="23">
        <v>6732</v>
      </c>
      <c r="AE9" s="4">
        <v>1.27</v>
      </c>
      <c r="AF9" s="11">
        <v>5301</v>
      </c>
      <c r="AG9" s="43">
        <f>$C10/AG10</f>
        <v>1.0696673580401517</v>
      </c>
      <c r="AH9" s="17" t="s">
        <v>9</v>
      </c>
      <c r="AI9" s="5" t="s">
        <v>10</v>
      </c>
      <c r="AJ9" s="6" t="s">
        <v>11</v>
      </c>
      <c r="AK9" s="52" t="s">
        <v>10</v>
      </c>
      <c r="AM9" s="62"/>
      <c r="AN9" s="62"/>
      <c r="AO9" s="62"/>
      <c r="AP9" s="62"/>
      <c r="AQ9" s="62"/>
      <c r="AR9" s="62"/>
      <c r="AS9" s="62"/>
      <c r="AT9" s="62"/>
    </row>
    <row r="10" spans="1:46" x14ac:dyDescent="0.25">
      <c r="A10" s="110"/>
      <c r="B10" s="108"/>
      <c r="C10" s="38">
        <f>C$1/(21-E$1)*(H$1-B9)</f>
        <v>15634.782608695654</v>
      </c>
      <c r="D10" s="72">
        <f>(C10/P$1)^(1/1.3)*50+H$1</f>
        <v>56.155169218645575</v>
      </c>
      <c r="E10" s="68" t="s">
        <v>7</v>
      </c>
      <c r="F10" s="26">
        <v>9364</v>
      </c>
      <c r="G10" s="27">
        <v>2.91</v>
      </c>
      <c r="H10" s="28">
        <v>3216</v>
      </c>
      <c r="I10" s="29">
        <f>$C10/((G9-G11)*I11+G11)</f>
        <v>6162.3420625019171</v>
      </c>
      <c r="J10" s="26">
        <v>8890</v>
      </c>
      <c r="K10" s="27">
        <v>2.59</v>
      </c>
      <c r="L10" s="28">
        <v>3434</v>
      </c>
      <c r="M10" s="29">
        <f>$C10/((K9-K11)*M11+K11)</f>
        <v>6721.5199018558069</v>
      </c>
      <c r="N10" s="26">
        <v>8756</v>
      </c>
      <c r="O10" s="27">
        <v>2.34</v>
      </c>
      <c r="P10" s="28">
        <v>3738</v>
      </c>
      <c r="Q10" s="29">
        <f>$C10/((O9-O11)*Q11+O11)</f>
        <v>7340.9851609208281</v>
      </c>
      <c r="R10" s="26">
        <v>8067</v>
      </c>
      <c r="S10" s="27">
        <v>2.09</v>
      </c>
      <c r="T10" s="28">
        <v>3855</v>
      </c>
      <c r="U10" s="29">
        <f>$C10/((S9-S11)*U11+S11)</f>
        <v>8129.0126231329405</v>
      </c>
      <c r="V10" s="26">
        <v>7625</v>
      </c>
      <c r="W10" s="27">
        <v>1.87</v>
      </c>
      <c r="X10" s="28">
        <v>4082</v>
      </c>
      <c r="Y10" s="29">
        <f>$C10/((W9-W11)*Y11+W11)</f>
        <v>9427.6481599052604</v>
      </c>
      <c r="Z10" s="26">
        <v>7340</v>
      </c>
      <c r="AA10" s="27">
        <v>1.72</v>
      </c>
      <c r="AB10" s="28">
        <v>4257</v>
      </c>
      <c r="AC10" s="29">
        <f>$C10/((AA9-AA11)*AC11+AA11)</f>
        <v>10549.666408637266</v>
      </c>
      <c r="AD10" s="26">
        <v>5729</v>
      </c>
      <c r="AE10" s="2">
        <v>1.29</v>
      </c>
      <c r="AF10" s="12">
        <v>4440</v>
      </c>
      <c r="AG10" s="29">
        <f>$C10/((AE9-AE11)*AG11+AE11)</f>
        <v>14616.49034270033</v>
      </c>
      <c r="AH10" s="18" t="s">
        <v>9</v>
      </c>
      <c r="AI10" s="3" t="s">
        <v>10</v>
      </c>
      <c r="AJ10" s="7" t="s">
        <v>11</v>
      </c>
      <c r="AK10" s="53" t="s">
        <v>10</v>
      </c>
      <c r="AT10" s="62"/>
    </row>
    <row r="11" spans="1:46" ht="15.75" thickBot="1" x14ac:dyDescent="0.3">
      <c r="A11" s="110"/>
      <c r="B11" s="109"/>
      <c r="C11" s="39"/>
      <c r="D11" s="73">
        <f>C10/D9</f>
        <v>11274.405204001989</v>
      </c>
      <c r="E11" s="69" t="s">
        <v>8</v>
      </c>
      <c r="F11" s="30">
        <v>5082</v>
      </c>
      <c r="G11" s="31">
        <v>3.02</v>
      </c>
      <c r="H11" s="32">
        <v>1682</v>
      </c>
      <c r="I11" s="33">
        <f>($C10-F11)/(F9-F11)</f>
        <v>1.6650019893808226</v>
      </c>
      <c r="J11" s="30">
        <v>4763</v>
      </c>
      <c r="K11" s="31">
        <v>2.66</v>
      </c>
      <c r="L11" s="32">
        <v>1789</v>
      </c>
      <c r="M11" s="33">
        <f>($C10-J11)/(J9-J11)</f>
        <v>1.7574818313442699</v>
      </c>
      <c r="N11" s="30">
        <v>4802</v>
      </c>
      <c r="O11" s="31">
        <v>2.41</v>
      </c>
      <c r="P11" s="32">
        <v>1992</v>
      </c>
      <c r="Q11" s="33">
        <f>($C10-N11)/(N9-N11)</f>
        <v>1.8680432158468105</v>
      </c>
      <c r="R11" s="30">
        <v>5012</v>
      </c>
      <c r="S11" s="31">
        <v>2.13</v>
      </c>
      <c r="T11" s="32">
        <v>2349</v>
      </c>
      <c r="U11" s="33">
        <f>($C10-R11)/(R9-R11)</f>
        <v>2.2963213594240495</v>
      </c>
      <c r="V11" s="30">
        <v>5168</v>
      </c>
      <c r="W11" s="31">
        <v>1.9</v>
      </c>
      <c r="X11" s="32">
        <v>2714</v>
      </c>
      <c r="Y11" s="33">
        <f>($C10-V11)/(V9-V11)</f>
        <v>2.6844787403682107</v>
      </c>
      <c r="Z11" s="30">
        <v>5405</v>
      </c>
      <c r="AA11" s="31">
        <v>1.76</v>
      </c>
      <c r="AB11" s="32">
        <v>3075</v>
      </c>
      <c r="AC11" s="33">
        <f>($C10-Z11)/(Z9-Z11)</f>
        <v>3.0887024784709101</v>
      </c>
      <c r="AD11" s="30">
        <v>4510</v>
      </c>
      <c r="AE11" s="8">
        <v>1.32</v>
      </c>
      <c r="AF11" s="13">
        <v>3428</v>
      </c>
      <c r="AG11" s="22">
        <f>($C10-AD11)/(AD9-AD11)</f>
        <v>5.0066528391969642</v>
      </c>
      <c r="AH11" s="19" t="s">
        <v>9</v>
      </c>
      <c r="AI11" s="9" t="s">
        <v>10</v>
      </c>
      <c r="AJ11" s="10" t="s">
        <v>11</v>
      </c>
      <c r="AK11" s="54" t="s">
        <v>10</v>
      </c>
      <c r="AT11" s="62"/>
    </row>
    <row r="12" spans="1:46" x14ac:dyDescent="0.25">
      <c r="A12" s="110"/>
      <c r="B12" s="107">
        <v>-7</v>
      </c>
      <c r="C12" s="75"/>
      <c r="D12" s="71">
        <f>IF(D13&gt;Z$3,(1-(D13-Z$3)/(AD$3-Z$3))*(AC12-AG12)+AG12,IF(D13&gt;V$3,(1-(D13-V$3)/(Z$3-V$3))*(Y12-AC12)+AC12,IF(D13&gt;R$3,(1-(D13-R$3)/(V$3-R$3))*(U12-Y12)+Y12,IF(D13&gt;N$3,(1-(D13-N$3)/(R$3-N$3))*(Q12-U12)+U12,IF(D13&gt;J$3,(1-(D13-J$3)/(N$3-J$3))*(M12-Q12)+Q12,IF(D13&gt;F$3,(1-(D13-F$3)/(J$3-F$3))*(I12-M12)+M12,I12))))))</f>
        <v>1.9467357191819068</v>
      </c>
      <c r="E12" s="67" t="s">
        <v>6</v>
      </c>
      <c r="F12" s="23">
        <v>12914</v>
      </c>
      <c r="G12" s="24">
        <v>3.02</v>
      </c>
      <c r="H12" s="25">
        <v>4282</v>
      </c>
      <c r="I12" s="42">
        <f>$C13/I13</f>
        <v>2.975168135339596</v>
      </c>
      <c r="J12" s="23">
        <v>12698</v>
      </c>
      <c r="K12" s="24">
        <v>2.79</v>
      </c>
      <c r="L12" s="25">
        <v>4553</v>
      </c>
      <c r="M12" s="42">
        <f>$C13/M13</f>
        <v>2.7396725354561551</v>
      </c>
      <c r="N12" s="23">
        <v>12317</v>
      </c>
      <c r="O12" s="24">
        <v>2.4900000000000002</v>
      </c>
      <c r="P12" s="25">
        <v>4939</v>
      </c>
      <c r="Q12" s="42">
        <f>$C13/Q13</f>
        <v>2.4183120761120871</v>
      </c>
      <c r="R12" s="23">
        <v>11943</v>
      </c>
      <c r="S12" s="24">
        <v>2.31</v>
      </c>
      <c r="T12" s="25">
        <v>5170</v>
      </c>
      <c r="U12" s="42">
        <f>$C13/U13</f>
        <v>2.2340149705367098</v>
      </c>
      <c r="V12" s="23">
        <v>11035</v>
      </c>
      <c r="W12" s="24">
        <v>2.0699999999999998</v>
      </c>
      <c r="X12" s="25">
        <v>5331</v>
      </c>
      <c r="Y12" s="42">
        <f>$C13/Y13</f>
        <v>1.9936188200226124</v>
      </c>
      <c r="Z12" s="23">
        <v>10968</v>
      </c>
      <c r="AA12" s="24">
        <v>2.0099999999999998</v>
      </c>
      <c r="AB12" s="25">
        <v>5457</v>
      </c>
      <c r="AC12" s="42">
        <f>$C13/AC13</f>
        <v>1.9194752369362391</v>
      </c>
      <c r="AD12" s="23">
        <v>8024</v>
      </c>
      <c r="AE12" s="4">
        <v>1.51</v>
      </c>
      <c r="AF12" s="11">
        <v>5314</v>
      </c>
      <c r="AG12" s="43">
        <f>$C13/AG13</f>
        <v>1.3179041248606465</v>
      </c>
      <c r="AH12" s="17" t="s">
        <v>9</v>
      </c>
      <c r="AI12" s="5" t="s">
        <v>10</v>
      </c>
      <c r="AJ12" s="6" t="s">
        <v>11</v>
      </c>
      <c r="AK12" s="52" t="s">
        <v>10</v>
      </c>
      <c r="AM12" s="62"/>
      <c r="AN12" s="62"/>
      <c r="AO12" s="62"/>
      <c r="AP12" s="62"/>
      <c r="AQ12" s="62"/>
      <c r="AR12" s="62"/>
      <c r="AS12" s="62"/>
      <c r="AT12" s="62"/>
    </row>
    <row r="13" spans="1:46" x14ac:dyDescent="0.25">
      <c r="A13" s="110"/>
      <c r="B13" s="108"/>
      <c r="C13" s="38">
        <f>C$1/(21-E$1)*(H$1-B12)</f>
        <v>14017.391304347828</v>
      </c>
      <c r="D13" s="72">
        <f>(C13/P$1)^(1/1.3)*50+H$1</f>
        <v>53.161642510997169</v>
      </c>
      <c r="E13" s="68" t="s">
        <v>7</v>
      </c>
      <c r="F13" s="26">
        <v>10486</v>
      </c>
      <c r="G13" s="27">
        <v>3.19</v>
      </c>
      <c r="H13" s="28">
        <v>3286</v>
      </c>
      <c r="I13" s="29">
        <f>$C13/((G12-G14)*I14+G14)</f>
        <v>4711.4618961687129</v>
      </c>
      <c r="J13" s="26">
        <v>10044</v>
      </c>
      <c r="K13" s="27">
        <v>2.96</v>
      </c>
      <c r="L13" s="28">
        <v>3394</v>
      </c>
      <c r="M13" s="29">
        <f>$C13/((K12-K14)*M14+K14)</f>
        <v>5116.4477224698439</v>
      </c>
      <c r="N13" s="26">
        <v>9866</v>
      </c>
      <c r="O13" s="27">
        <v>2.69</v>
      </c>
      <c r="P13" s="28">
        <v>3670</v>
      </c>
      <c r="Q13" s="29">
        <f>$C13/((O12-O14)*Q14+O14)</f>
        <v>5796.3533502605442</v>
      </c>
      <c r="R13" s="26">
        <v>9459</v>
      </c>
      <c r="S13" s="27">
        <v>2.44</v>
      </c>
      <c r="T13" s="28">
        <v>3870</v>
      </c>
      <c r="U13" s="29">
        <f>$C13/((S12-S14)*U14+S14)</f>
        <v>6274.5288143616272</v>
      </c>
      <c r="V13" s="26">
        <v>8563</v>
      </c>
      <c r="W13" s="27">
        <v>2.15</v>
      </c>
      <c r="X13" s="28">
        <v>3974</v>
      </c>
      <c r="Y13" s="29">
        <f>$C13/((W12-W14)*Y14+W14)</f>
        <v>7031.1291022969162</v>
      </c>
      <c r="Z13" s="26">
        <v>8577</v>
      </c>
      <c r="AA13" s="27">
        <v>2.09</v>
      </c>
      <c r="AB13" s="28">
        <v>4099</v>
      </c>
      <c r="AC13" s="29">
        <f>$C13/((AA12-AA14)*AC14+AA14)</f>
        <v>7302.7205741510988</v>
      </c>
      <c r="AD13" s="26">
        <v>6507</v>
      </c>
      <c r="AE13" s="2">
        <v>1.55</v>
      </c>
      <c r="AF13" s="12">
        <v>4188</v>
      </c>
      <c r="AG13" s="29">
        <f>$C13/((AE12-AE14)*AG14+AE14)</f>
        <v>10636.123705758951</v>
      </c>
      <c r="AH13" s="18" t="s">
        <v>9</v>
      </c>
      <c r="AI13" s="3" t="s">
        <v>10</v>
      </c>
      <c r="AJ13" s="7" t="s">
        <v>11</v>
      </c>
      <c r="AK13" s="53" t="s">
        <v>10</v>
      </c>
      <c r="AT13" s="62"/>
    </row>
    <row r="14" spans="1:46" ht="15.75" thickBot="1" x14ac:dyDescent="0.3">
      <c r="A14" s="110"/>
      <c r="B14" s="109"/>
      <c r="C14" s="76"/>
      <c r="D14" s="73">
        <f>C13/D12</f>
        <v>7200.4592951314798</v>
      </c>
      <c r="E14" s="69" t="s">
        <v>8</v>
      </c>
      <c r="F14" s="30">
        <v>4546</v>
      </c>
      <c r="G14" s="31">
        <v>3.36</v>
      </c>
      <c r="H14" s="32">
        <v>1354</v>
      </c>
      <c r="I14" s="33">
        <f>($C13-F14)/(F12-F14)</f>
        <v>1.1318584254717767</v>
      </c>
      <c r="J14" s="30">
        <v>4571</v>
      </c>
      <c r="K14" s="31">
        <v>3.1</v>
      </c>
      <c r="L14" s="32">
        <v>1475</v>
      </c>
      <c r="M14" s="33">
        <f>($C13-J14)/(J12-J14)</f>
        <v>1.1623466598188541</v>
      </c>
      <c r="N14" s="30">
        <v>4964</v>
      </c>
      <c r="O14" s="31">
        <v>2.8</v>
      </c>
      <c r="P14" s="32">
        <v>1772</v>
      </c>
      <c r="Q14" s="33">
        <f>($C13-N14)/(N12-N14)</f>
        <v>1.2312513673803656</v>
      </c>
      <c r="R14" s="30">
        <v>6210</v>
      </c>
      <c r="S14" s="31">
        <v>2.52</v>
      </c>
      <c r="T14" s="32">
        <v>2460</v>
      </c>
      <c r="U14" s="33">
        <f>($C13-R14)/(R12-R14)</f>
        <v>1.3618334736347162</v>
      </c>
      <c r="V14" s="30">
        <v>5959</v>
      </c>
      <c r="W14" s="31">
        <v>2.2000000000000002</v>
      </c>
      <c r="X14" s="32">
        <v>2713</v>
      </c>
      <c r="Y14" s="33">
        <f>($C13-V14)/(V12-V14)</f>
        <v>1.5875475382875941</v>
      </c>
      <c r="Z14" s="30">
        <v>6252</v>
      </c>
      <c r="AA14" s="31">
        <v>2.15</v>
      </c>
      <c r="AB14" s="32">
        <v>2904</v>
      </c>
      <c r="AC14" s="33">
        <f>($C13-Z14)/(Z12-Z14)</f>
        <v>1.6466054504554342</v>
      </c>
      <c r="AD14" s="30">
        <v>5216</v>
      </c>
      <c r="AE14" s="8">
        <v>1.6</v>
      </c>
      <c r="AF14" s="13">
        <v>3262</v>
      </c>
      <c r="AG14" s="22">
        <f>($C13-AD14)/(AD12-AD14)</f>
        <v>3.1343986126594827</v>
      </c>
      <c r="AH14" s="19" t="s">
        <v>9</v>
      </c>
      <c r="AI14" s="9" t="s">
        <v>10</v>
      </c>
      <c r="AJ14" s="10" t="s">
        <v>11</v>
      </c>
      <c r="AK14" s="54" t="s">
        <v>10</v>
      </c>
      <c r="AT14" s="62"/>
    </row>
    <row r="15" spans="1:46" x14ac:dyDescent="0.25">
      <c r="A15" s="110"/>
      <c r="B15" s="107">
        <v>-5</v>
      </c>
      <c r="C15" s="75"/>
      <c r="D15" s="71">
        <f>IF(D16&gt;Z$3,(1-(D16-Z$3)/(AD$3-Z$3))*(AC15-AG15)+AG15,IF(D16&gt;V$3,(1-(D16-V$3)/(Z$3-V$3))*(Y15-AC15)+AC15,IF(D16&gt;R$3,(1-(D16-R$3)/(V$3-R$3))*(U15-Y15)+Y15,IF(D16&gt;N$3,(1-(D16-N$3)/(R$3-N$3))*(Q15-U15)+U15,IF(D16&gt;J$3,(1-(D16-J$3)/(N$3-J$3))*(M15-Q15)+Q15,IF(D16&gt;F$3,(1-(D16-F$3)/(J$3-F$3))*(I15-M15)+M15,I15))))))</f>
        <v>2.0672527485905672</v>
      </c>
      <c r="E15" s="67" t="s">
        <v>6</v>
      </c>
      <c r="F15" s="23">
        <v>13191</v>
      </c>
      <c r="G15" s="24">
        <v>3.41</v>
      </c>
      <c r="H15" s="25">
        <v>3870</v>
      </c>
      <c r="I15" s="42">
        <f>$C16/I16</f>
        <v>3.4219709869399901</v>
      </c>
      <c r="J15" s="23">
        <v>12464</v>
      </c>
      <c r="K15" s="24">
        <v>2.99</v>
      </c>
      <c r="L15" s="25">
        <v>4165</v>
      </c>
      <c r="M15" s="42">
        <f>$C16/M16</f>
        <v>2.9688212363507498</v>
      </c>
      <c r="N15" s="23">
        <v>12560</v>
      </c>
      <c r="O15" s="24">
        <v>2.73</v>
      </c>
      <c r="P15" s="25">
        <v>4609</v>
      </c>
      <c r="Q15" s="42">
        <f>$C16/Q16</f>
        <v>2.7125167031295145</v>
      </c>
      <c r="R15" s="23">
        <v>12071</v>
      </c>
      <c r="S15" s="24">
        <v>2.42</v>
      </c>
      <c r="T15" s="25">
        <v>4993</v>
      </c>
      <c r="U15" s="42">
        <f>$C16/U16</f>
        <v>2.3848034549621011</v>
      </c>
      <c r="V15" s="23">
        <v>11173</v>
      </c>
      <c r="W15" s="24">
        <v>2.13</v>
      </c>
      <c r="X15" s="25">
        <v>5243</v>
      </c>
      <c r="Y15" s="42">
        <f>$C16/Y16</f>
        <v>2.0773111445470582</v>
      </c>
      <c r="Z15" s="23">
        <v>11144</v>
      </c>
      <c r="AA15" s="24">
        <v>2.09</v>
      </c>
      <c r="AB15" s="25">
        <v>5324</v>
      </c>
      <c r="AC15" s="42">
        <f>$C16/AC16</f>
        <v>2.0324760595562075</v>
      </c>
      <c r="AD15" s="23">
        <v>8248</v>
      </c>
      <c r="AE15" s="4">
        <v>1.63</v>
      </c>
      <c r="AF15" s="11">
        <v>5059</v>
      </c>
      <c r="AG15" s="43">
        <f>$C16/AG16</f>
        <v>1.4626986292873532</v>
      </c>
      <c r="AH15" s="17" t="s">
        <v>9</v>
      </c>
      <c r="AI15" s="5" t="s">
        <v>10</v>
      </c>
      <c r="AJ15" s="6" t="s">
        <v>11</v>
      </c>
      <c r="AK15" s="52" t="s">
        <v>10</v>
      </c>
      <c r="AM15" s="62"/>
      <c r="AN15" s="62"/>
      <c r="AO15" s="62"/>
      <c r="AP15" s="62"/>
      <c r="AQ15" s="62"/>
      <c r="AR15" s="62"/>
      <c r="AS15" s="62"/>
      <c r="AT15" s="62"/>
    </row>
    <row r="16" spans="1:46" x14ac:dyDescent="0.25">
      <c r="A16" s="110"/>
      <c r="B16" s="108"/>
      <c r="C16" s="38">
        <f>C$1/(21-E$1)*(H$1-B15)</f>
        <v>12939.13043478261</v>
      </c>
      <c r="D16" s="72">
        <f>(C16/P$1)^(1/1.3)*50+H$1</f>
        <v>51.121710370187039</v>
      </c>
      <c r="E16" s="68" t="s">
        <v>7</v>
      </c>
      <c r="F16" s="26">
        <v>10843</v>
      </c>
      <c r="G16" s="27">
        <v>3.66</v>
      </c>
      <c r="H16" s="28">
        <v>2965</v>
      </c>
      <c r="I16" s="29">
        <f>$C16/((G15-G17)*I17+G17)</f>
        <v>3781.1923257575882</v>
      </c>
      <c r="J16" s="26">
        <v>9984</v>
      </c>
      <c r="K16" s="27">
        <v>3.21</v>
      </c>
      <c r="L16" s="28">
        <v>3115</v>
      </c>
      <c r="M16" s="29">
        <f>$C16/((K15-K17)*M17+K17)</f>
        <v>4358.3393558203188</v>
      </c>
      <c r="N16" s="26">
        <v>10186</v>
      </c>
      <c r="O16" s="27">
        <v>2.95</v>
      </c>
      <c r="P16" s="28">
        <v>3452</v>
      </c>
      <c r="Q16" s="29">
        <f>$C16/((O15-O17)*Q17+O17)</f>
        <v>4770.1569615605813</v>
      </c>
      <c r="R16" s="26">
        <v>9681</v>
      </c>
      <c r="S16" s="27">
        <v>2.57</v>
      </c>
      <c r="T16" s="28">
        <v>3767</v>
      </c>
      <c r="U16" s="29">
        <f>$C16/((S15-S17)*U17+S17)</f>
        <v>5425.6590445052989</v>
      </c>
      <c r="V16" s="26">
        <v>8782</v>
      </c>
      <c r="W16" s="27">
        <v>2.2200000000000002</v>
      </c>
      <c r="X16" s="28">
        <v>3959</v>
      </c>
      <c r="Y16" s="29">
        <f>$C16/((W15-W17)*Y17+W17)</f>
        <v>6228.7878581635823</v>
      </c>
      <c r="Z16" s="26">
        <v>8826</v>
      </c>
      <c r="AA16" s="27">
        <v>2.1800000000000002</v>
      </c>
      <c r="AB16" s="28">
        <v>4051</v>
      </c>
      <c r="AC16" s="29">
        <f>$C16/((AA15-AA17)*AC17+AA17)</f>
        <v>6366.1908212625531</v>
      </c>
      <c r="AD16" s="26">
        <v>6772</v>
      </c>
      <c r="AE16" s="2">
        <v>1.68</v>
      </c>
      <c r="AF16" s="12">
        <v>4037</v>
      </c>
      <c r="AG16" s="29">
        <f>$C16/((AE15-AE17)*AG17+AE17)</f>
        <v>8846.0672456408411</v>
      </c>
      <c r="AH16" s="18" t="s">
        <v>9</v>
      </c>
      <c r="AI16" s="3" t="s">
        <v>10</v>
      </c>
      <c r="AJ16" s="7" t="s">
        <v>11</v>
      </c>
      <c r="AK16" s="53" t="s">
        <v>10</v>
      </c>
      <c r="AT16" s="62"/>
    </row>
    <row r="17" spans="1:46" ht="15.75" thickBot="1" x14ac:dyDescent="0.3">
      <c r="A17" s="110"/>
      <c r="B17" s="109"/>
      <c r="C17" s="76"/>
      <c r="D17" s="73">
        <f>C16/D15</f>
        <v>6259.0945609357068</v>
      </c>
      <c r="E17" s="69" t="s">
        <v>8</v>
      </c>
      <c r="F17" s="30">
        <v>4775</v>
      </c>
      <c r="G17" s="31">
        <v>3.81</v>
      </c>
      <c r="H17" s="32">
        <v>1253</v>
      </c>
      <c r="I17" s="33">
        <f>($C16-F17)/(F15-F17)</f>
        <v>0.97007253265002491</v>
      </c>
      <c r="J17" s="30">
        <v>4612</v>
      </c>
      <c r="K17" s="31">
        <v>3.34</v>
      </c>
      <c r="L17" s="32">
        <v>1381</v>
      </c>
      <c r="M17" s="33">
        <f>($C16-J17)/(J15-J17)</f>
        <v>1.0605107532835722</v>
      </c>
      <c r="N17" s="30">
        <v>5187</v>
      </c>
      <c r="O17" s="31">
        <v>3.07</v>
      </c>
      <c r="P17" s="32">
        <v>1688</v>
      </c>
      <c r="Q17" s="33">
        <f>($C16-N17)/(N15-N17)</f>
        <v>1.05142146138378</v>
      </c>
      <c r="R17" s="30">
        <v>6398</v>
      </c>
      <c r="S17" s="31">
        <v>2.65</v>
      </c>
      <c r="T17" s="32">
        <v>2410</v>
      </c>
      <c r="U17" s="33">
        <f>($C16-R17)/(R15-R17)</f>
        <v>1.1530284566865168</v>
      </c>
      <c r="V17" s="30">
        <v>6145</v>
      </c>
      <c r="W17" s="31">
        <v>2.2799999999999998</v>
      </c>
      <c r="X17" s="32">
        <v>2692</v>
      </c>
      <c r="Y17" s="33">
        <f>($C16-V17)/(V15-V17)</f>
        <v>1.3512590363529455</v>
      </c>
      <c r="Z17" s="30">
        <v>6463</v>
      </c>
      <c r="AA17" s="31">
        <v>2.2400000000000002</v>
      </c>
      <c r="AB17" s="32">
        <v>2883</v>
      </c>
      <c r="AC17" s="33">
        <f>($C16-Z17)/(Z15-Z17)</f>
        <v>1.3834929362919484</v>
      </c>
      <c r="AD17" s="30">
        <v>5444</v>
      </c>
      <c r="AE17" s="8">
        <v>1.73</v>
      </c>
      <c r="AF17" s="13">
        <v>3153</v>
      </c>
      <c r="AG17" s="22">
        <f>($C16-AD17)/(AD15-AD17)</f>
        <v>2.6730137071264659</v>
      </c>
      <c r="AH17" s="19" t="s">
        <v>9</v>
      </c>
      <c r="AI17" s="9" t="s">
        <v>10</v>
      </c>
      <c r="AJ17" s="10" t="s">
        <v>11</v>
      </c>
      <c r="AK17" s="54" t="s">
        <v>10</v>
      </c>
      <c r="AT17" s="62"/>
    </row>
    <row r="18" spans="1:46" x14ac:dyDescent="0.25">
      <c r="A18" s="110"/>
      <c r="B18" s="107">
        <v>0</v>
      </c>
      <c r="C18" s="75"/>
      <c r="D18" s="71">
        <f>IF(D19&gt;Z$3,(1-(D19-Z$3)/(AD$3-Z$3))*(AC18-AG18)+AG18,IF(D19&gt;V$3,(1-(D19-V$3)/(Z$3-V$3))*(Y18-AC18)+AC18,IF(D19&gt;R$3,(1-(D19-R$3)/(V$3-R$3))*(U18-Y18)+Y18,IF(D19&gt;N$3,(1-(D19-N$3)/(R$3-N$3))*(Q18-U18)+U18,IF(D19&gt;J$3,(1-(D19-J$3)/(N$3-J$3))*(M18-Q18)+Q18,IF(D19&gt;F$3,(1-(D19-F$3)/(J$3-F$3))*(I18-M18)+M18,I18))))))</f>
        <v>2.6726176915431235</v>
      </c>
      <c r="E18" s="67" t="s">
        <v>6</v>
      </c>
      <c r="F18" s="23">
        <v>13681</v>
      </c>
      <c r="G18" s="24">
        <v>3.87</v>
      </c>
      <c r="H18" s="25">
        <v>3535</v>
      </c>
      <c r="I18" s="42">
        <f>$C19/I19</f>
        <v>4.071843697084951</v>
      </c>
      <c r="J18" s="23">
        <v>12432</v>
      </c>
      <c r="K18" s="24">
        <v>3.26</v>
      </c>
      <c r="L18" s="25">
        <v>3817</v>
      </c>
      <c r="M18" s="42">
        <f>$C19/M19</f>
        <v>3.3744923745294497</v>
      </c>
      <c r="N18" s="23">
        <v>13006</v>
      </c>
      <c r="O18" s="24">
        <v>3.01</v>
      </c>
      <c r="P18" s="25">
        <v>4319</v>
      </c>
      <c r="Q18" s="42">
        <f>$C19/Q19</f>
        <v>3.1622562055442232</v>
      </c>
      <c r="R18" s="23">
        <v>12694</v>
      </c>
      <c r="S18" s="24">
        <v>2.62</v>
      </c>
      <c r="T18" s="25">
        <v>4845</v>
      </c>
      <c r="U18" s="42">
        <f>$C19/U19</f>
        <v>2.7387926050825002</v>
      </c>
      <c r="V18" s="23">
        <v>11691</v>
      </c>
      <c r="W18" s="24">
        <v>2.29</v>
      </c>
      <c r="X18" s="25">
        <v>5099</v>
      </c>
      <c r="Y18" s="42">
        <f>$C19/Y19</f>
        <v>2.3440757236403424</v>
      </c>
      <c r="Z18" s="23">
        <v>11599</v>
      </c>
      <c r="AA18" s="24">
        <v>2.27</v>
      </c>
      <c r="AB18" s="25">
        <v>5099</v>
      </c>
      <c r="AC18" s="42">
        <f>$C19/AC19</f>
        <v>2.324821015418217</v>
      </c>
      <c r="AD18" s="23">
        <v>9139</v>
      </c>
      <c r="AE18" s="4">
        <v>1.7</v>
      </c>
      <c r="AF18" s="11">
        <v>5366</v>
      </c>
      <c r="AG18" s="43">
        <f>$C19/AG19</f>
        <v>1.6553746157224416</v>
      </c>
      <c r="AH18" s="17" t="s">
        <v>9</v>
      </c>
      <c r="AI18" s="5" t="s">
        <v>10</v>
      </c>
      <c r="AJ18" s="6" t="s">
        <v>11</v>
      </c>
      <c r="AK18" s="52" t="s">
        <v>10</v>
      </c>
      <c r="AM18" s="62"/>
      <c r="AN18" s="62"/>
      <c r="AO18" s="62"/>
      <c r="AP18" s="62"/>
      <c r="AQ18" s="62"/>
      <c r="AR18" s="62"/>
      <c r="AS18" s="62"/>
      <c r="AT18" s="62"/>
    </row>
    <row r="19" spans="1:46" x14ac:dyDescent="0.25">
      <c r="A19" s="110"/>
      <c r="B19" s="108"/>
      <c r="C19" s="38">
        <f>C$1/(21-E$1)*(H$1-B18)</f>
        <v>10243.478260869566</v>
      </c>
      <c r="D19" s="72">
        <f>(C19/P$1)^(1/1.3)*50+H$1</f>
        <v>45.838257959700087</v>
      </c>
      <c r="E19" s="68" t="s">
        <v>7</v>
      </c>
      <c r="F19" s="26">
        <v>10767</v>
      </c>
      <c r="G19" s="27">
        <v>4.17</v>
      </c>
      <c r="H19" s="28">
        <v>2584</v>
      </c>
      <c r="I19" s="29">
        <f>$C19/((G18-G20)*I20+G20)</f>
        <v>2515.6855279594629</v>
      </c>
      <c r="J19" s="26">
        <v>9523</v>
      </c>
      <c r="K19" s="27">
        <v>3.5</v>
      </c>
      <c r="L19" s="28">
        <v>2721</v>
      </c>
      <c r="M19" s="29">
        <f>$C19/((K18-K20)*M20+K20)</f>
        <v>3035.5612412068199</v>
      </c>
      <c r="N19" s="26">
        <v>10093</v>
      </c>
      <c r="O19" s="27">
        <v>3.27</v>
      </c>
      <c r="P19" s="28">
        <v>3085</v>
      </c>
      <c r="Q19" s="29">
        <f>$C19/((O18-O20)*Q20+O20)</f>
        <v>3239.294223823546</v>
      </c>
      <c r="R19" s="26">
        <v>9736</v>
      </c>
      <c r="S19" s="27">
        <v>2.79</v>
      </c>
      <c r="T19" s="28">
        <v>3484</v>
      </c>
      <c r="U19" s="29">
        <f>$C19/((S18-S20)*U20+S20)</f>
        <v>3740.1438290216952</v>
      </c>
      <c r="V19" s="26">
        <v>8780</v>
      </c>
      <c r="W19" s="27">
        <v>2.39</v>
      </c>
      <c r="X19" s="28">
        <v>3666</v>
      </c>
      <c r="Y19" s="29">
        <f>$C19/((W18-W20)*Y20+W20)</f>
        <v>4369.9434099174387</v>
      </c>
      <c r="Z19" s="26">
        <v>8780</v>
      </c>
      <c r="AA19" s="27">
        <v>2.38</v>
      </c>
      <c r="AB19" s="28">
        <v>3695</v>
      </c>
      <c r="AC19" s="29">
        <f>$C19/((AA18-AA20)*AC20+AA20)</f>
        <v>4406.1362973471078</v>
      </c>
      <c r="AD19" s="26">
        <v>7183</v>
      </c>
      <c r="AE19" s="2">
        <v>1.76</v>
      </c>
      <c r="AF19" s="12">
        <v>4085</v>
      </c>
      <c r="AG19" s="29">
        <f>$C19/((AE18-AE20)*AG20+AE20)</f>
        <v>6188.0121656928322</v>
      </c>
      <c r="AH19" s="18" t="s">
        <v>9</v>
      </c>
      <c r="AI19" s="3" t="s">
        <v>10</v>
      </c>
      <c r="AJ19" s="7" t="s">
        <v>11</v>
      </c>
      <c r="AK19" s="53" t="s">
        <v>10</v>
      </c>
      <c r="AT19" s="62"/>
    </row>
    <row r="20" spans="1:46" ht="15.75" thickBot="1" x14ac:dyDescent="0.3">
      <c r="A20" s="110"/>
      <c r="B20" s="109"/>
      <c r="C20" s="76"/>
      <c r="D20" s="73">
        <f>C19/D18</f>
        <v>3832.7510490118616</v>
      </c>
      <c r="E20" s="69" t="s">
        <v>8</v>
      </c>
      <c r="F20" s="30">
        <v>5336</v>
      </c>
      <c r="G20" s="31">
        <v>4.3600000000000003</v>
      </c>
      <c r="H20" s="32">
        <v>1224</v>
      </c>
      <c r="I20" s="33">
        <f>($C19-F20)/(F18-F20)</f>
        <v>0.58807408758173352</v>
      </c>
      <c r="J20" s="30">
        <v>4786</v>
      </c>
      <c r="K20" s="31">
        <v>3.66</v>
      </c>
      <c r="L20" s="32">
        <v>1307</v>
      </c>
      <c r="M20" s="33">
        <f>($C19-J20)/(J18-J20)</f>
        <v>0.71376906367637538</v>
      </c>
      <c r="N20" s="30">
        <v>5567</v>
      </c>
      <c r="O20" s="31">
        <v>3.42</v>
      </c>
      <c r="P20" s="32">
        <v>1627</v>
      </c>
      <c r="Q20" s="33">
        <f>($C19-N20)/(N18-N20)</f>
        <v>0.62864340111165018</v>
      </c>
      <c r="R20" s="30">
        <v>6918</v>
      </c>
      <c r="S20" s="31">
        <v>2.9</v>
      </c>
      <c r="T20" s="32">
        <v>2386</v>
      </c>
      <c r="U20" s="33">
        <f>($C19-R20)/(R18-R20)</f>
        <v>0.57574069613392764</v>
      </c>
      <c r="V20" s="30">
        <v>6605</v>
      </c>
      <c r="W20" s="31">
        <v>2.48</v>
      </c>
      <c r="X20" s="32">
        <v>2669</v>
      </c>
      <c r="Y20" s="33">
        <f>($C19-V20)/(V18-V20)</f>
        <v>0.71539092820872319</v>
      </c>
      <c r="Z20" s="30">
        <v>6901</v>
      </c>
      <c r="AA20" s="31">
        <v>2.46</v>
      </c>
      <c r="AB20" s="32">
        <v>2810</v>
      </c>
      <c r="AC20" s="33">
        <f>($C19-Z20)/(Z18-Z20)</f>
        <v>0.71146833990412217</v>
      </c>
      <c r="AD20" s="30">
        <v>6169</v>
      </c>
      <c r="AE20" s="8">
        <v>1.82</v>
      </c>
      <c r="AF20" s="13">
        <v>3393</v>
      </c>
      <c r="AG20" s="22">
        <f>($C19-AD20)/(AD18-AD20)</f>
        <v>1.3718782023129852</v>
      </c>
      <c r="AH20" s="19" t="s">
        <v>9</v>
      </c>
      <c r="AI20" s="9" t="s">
        <v>10</v>
      </c>
      <c r="AJ20" s="10" t="s">
        <v>11</v>
      </c>
      <c r="AK20" s="54" t="s">
        <v>10</v>
      </c>
      <c r="AT20" s="62"/>
    </row>
    <row r="21" spans="1:46" x14ac:dyDescent="0.25">
      <c r="A21" s="110"/>
      <c r="B21" s="107">
        <v>5</v>
      </c>
      <c r="C21" s="75"/>
      <c r="D21" s="71">
        <f>IF(D22&gt;Z$3,(1-(D22-Z$3)/(AD$3-Z$3))*(AC21-AG21)+AG21,IF(D22&gt;V$3,(1-(D22-V$3)/(Z$3-V$3))*(Y21-AC21)+AC21,IF(D22&gt;R$3,(1-(D22-R$3)/(V$3-R$3))*(U21-Y21)+Y21,IF(D22&gt;N$3,(1-(D22-N$3)/(R$3-N$3))*(Q21-U21)+U21,IF(D22&gt;J$3,(1-(D22-J$3)/(N$3-J$3))*(M21-Q21)+Q21,IF(D22&gt;F$3,(1-(D22-F$3)/(J$3-F$3))*(I21-M21)+M21,I21))))))</f>
        <v>4.0425962205356321</v>
      </c>
      <c r="E21" s="67" t="s">
        <v>6</v>
      </c>
      <c r="F21" s="23">
        <v>14908</v>
      </c>
      <c r="G21" s="24">
        <v>4.51</v>
      </c>
      <c r="H21" s="25">
        <v>3302</v>
      </c>
      <c r="I21" s="42">
        <f>$C22/I22</f>
        <v>5.0322875379030743</v>
      </c>
      <c r="J21" s="23">
        <v>14316</v>
      </c>
      <c r="K21" s="24">
        <v>3.94</v>
      </c>
      <c r="L21" s="25">
        <v>3632</v>
      </c>
      <c r="M21" s="42">
        <f>$C22/M22</f>
        <v>4.3662562294943221</v>
      </c>
      <c r="N21" s="23">
        <v>14275</v>
      </c>
      <c r="O21" s="24">
        <v>3.61</v>
      </c>
      <c r="P21" s="25">
        <v>3952</v>
      </c>
      <c r="Q21" s="42">
        <f>$C22/Q22</f>
        <v>4.0671220227543756</v>
      </c>
      <c r="R21" s="23">
        <v>14290</v>
      </c>
      <c r="S21" s="24">
        <v>3.11</v>
      </c>
      <c r="T21" s="25">
        <v>4592</v>
      </c>
      <c r="U21" s="42">
        <f>$C22/U22</f>
        <v>3.5083868895905028</v>
      </c>
      <c r="V21" s="23">
        <v>13798</v>
      </c>
      <c r="W21" s="24">
        <v>2.77</v>
      </c>
      <c r="X21" s="25">
        <v>4982</v>
      </c>
      <c r="Y21" s="42">
        <f>$C22/Y22</f>
        <v>3.0438994130105006</v>
      </c>
      <c r="Z21" s="23">
        <v>13779</v>
      </c>
      <c r="AA21" s="24">
        <v>2.66</v>
      </c>
      <c r="AB21" s="25">
        <v>5179</v>
      </c>
      <c r="AC21" s="42">
        <f>$C22/AC22</f>
        <v>2.9655695328091154</v>
      </c>
      <c r="AD21" s="23">
        <v>11696</v>
      </c>
      <c r="AE21" s="4">
        <v>2.17</v>
      </c>
      <c r="AF21" s="11">
        <v>5380</v>
      </c>
      <c r="AG21" s="43">
        <f>$C22/AG22</f>
        <v>2.3694847193021178</v>
      </c>
      <c r="AH21" s="14">
        <v>9762</v>
      </c>
      <c r="AI21" s="4">
        <v>1.83</v>
      </c>
      <c r="AJ21" s="11">
        <v>5334</v>
      </c>
      <c r="AK21" s="55">
        <f>$C22/AK22</f>
        <v>1.9606977657004832</v>
      </c>
      <c r="AM21" s="62"/>
      <c r="AN21" s="62"/>
      <c r="AO21" s="62"/>
      <c r="AP21" s="62"/>
      <c r="AQ21" s="62"/>
      <c r="AR21" s="62"/>
      <c r="AS21" s="62"/>
      <c r="AT21" s="62"/>
    </row>
    <row r="22" spans="1:46" x14ac:dyDescent="0.25">
      <c r="A22" s="110"/>
      <c r="B22" s="108"/>
      <c r="C22" s="38">
        <f>C$1/(21-E$1)*(H$1-B21)</f>
        <v>7547.826086956522</v>
      </c>
      <c r="D22" s="72">
        <f>(C22/P$1)^(1/1.3)*50+H$1</f>
        <v>40.219476105608976</v>
      </c>
      <c r="E22" s="68" t="s">
        <v>7</v>
      </c>
      <c r="F22" s="26">
        <v>11882</v>
      </c>
      <c r="G22" s="27">
        <v>4.9000000000000004</v>
      </c>
      <c r="H22" s="28">
        <v>2422</v>
      </c>
      <c r="I22" s="29">
        <f>$C22/((G21-G23)*I23+G23)</f>
        <v>1499.8797326477211</v>
      </c>
      <c r="J22" s="26">
        <v>11109</v>
      </c>
      <c r="K22" s="27">
        <v>4.2699999999999996</v>
      </c>
      <c r="L22" s="28">
        <v>2599</v>
      </c>
      <c r="M22" s="29">
        <f>$C22/((K21-K23)*M23+K23)</f>
        <v>1728.6722744236824</v>
      </c>
      <c r="N22" s="26">
        <v>11220</v>
      </c>
      <c r="O22" s="27">
        <v>3.96</v>
      </c>
      <c r="P22" s="28">
        <v>2833</v>
      </c>
      <c r="Q22" s="29">
        <f>$C22/((O21-O23)*Q23+O23)</f>
        <v>1855.8150074496439</v>
      </c>
      <c r="R22" s="26">
        <v>11103</v>
      </c>
      <c r="S22" s="27">
        <v>3.35</v>
      </c>
      <c r="T22" s="28">
        <v>3314</v>
      </c>
      <c r="U22" s="29">
        <f>$C22/((S21-S23)*U23+S23)</f>
        <v>2151.366518142901</v>
      </c>
      <c r="V22" s="26">
        <v>10500</v>
      </c>
      <c r="W22" s="27">
        <v>2.92</v>
      </c>
      <c r="X22" s="28">
        <v>3595</v>
      </c>
      <c r="Y22" s="29">
        <f>$C22/((W21-W23)*Y23+W23)</f>
        <v>2479.6568686517512</v>
      </c>
      <c r="Z22" s="26">
        <v>10568</v>
      </c>
      <c r="AA22" s="27">
        <v>2.81</v>
      </c>
      <c r="AB22" s="28">
        <v>3767</v>
      </c>
      <c r="AC22" s="29">
        <f>$C22/((AA21-AA23)*AC23+AA23)</f>
        <v>2545.1522897886316</v>
      </c>
      <c r="AD22" s="26">
        <v>9310</v>
      </c>
      <c r="AE22" s="2">
        <v>2.27</v>
      </c>
      <c r="AF22" s="12">
        <v>4108</v>
      </c>
      <c r="AG22" s="29">
        <f>$C22/((AE21-AE23)*AG23+AE23)</f>
        <v>3185.4293152730593</v>
      </c>
      <c r="AH22" s="15">
        <v>8063</v>
      </c>
      <c r="AI22" s="2">
        <v>1.93</v>
      </c>
      <c r="AJ22" s="12">
        <v>4186</v>
      </c>
      <c r="AK22" s="48">
        <f>$C22/((AI21-AI23)*AK23+AI23)</f>
        <v>3849.5612220274902</v>
      </c>
      <c r="AT22" s="62"/>
    </row>
    <row r="23" spans="1:46" ht="15.75" thickBot="1" x14ac:dyDescent="0.3">
      <c r="A23" s="110"/>
      <c r="B23" s="109"/>
      <c r="C23" s="76"/>
      <c r="D23" s="73">
        <f>C22/D21</f>
        <v>1867.0739483243412</v>
      </c>
      <c r="E23" s="69" t="s">
        <v>8</v>
      </c>
      <c r="F23" s="30">
        <v>5889</v>
      </c>
      <c r="G23" s="31">
        <v>5.15</v>
      </c>
      <c r="H23" s="32">
        <v>1143</v>
      </c>
      <c r="I23" s="33">
        <f>($C22-F23)/(F21-F23)</f>
        <v>0.18392572202644661</v>
      </c>
      <c r="J23" s="30">
        <v>5583</v>
      </c>
      <c r="K23" s="31">
        <v>4.49</v>
      </c>
      <c r="L23" s="32">
        <v>1243</v>
      </c>
      <c r="M23" s="33">
        <f>($C22-J23)/(J21-J23)</f>
        <v>0.22498867364668751</v>
      </c>
      <c r="N23" s="30">
        <v>6181</v>
      </c>
      <c r="O23" s="31">
        <v>4.16</v>
      </c>
      <c r="P23" s="32">
        <v>1486</v>
      </c>
      <c r="Q23" s="33">
        <f>($C22-N23)/(N21-N23)</f>
        <v>0.16886904953749962</v>
      </c>
      <c r="R23" s="30">
        <v>7859</v>
      </c>
      <c r="S23" s="31">
        <v>3.49</v>
      </c>
      <c r="T23" s="32">
        <v>2252</v>
      </c>
      <c r="U23" s="33">
        <f>($C22-R23)/(R21-R23)</f>
        <v>-4.838655155395398E-2</v>
      </c>
      <c r="V23" s="30">
        <v>7865</v>
      </c>
      <c r="W23" s="31">
        <v>3.03</v>
      </c>
      <c r="X23" s="32">
        <v>2595</v>
      </c>
      <c r="Y23" s="33">
        <f>($C22-V23)/(V21-V23)</f>
        <v>-5.3459280809620431E-2</v>
      </c>
      <c r="Z23" s="30">
        <v>8681</v>
      </c>
      <c r="AA23" s="31">
        <v>2.91</v>
      </c>
      <c r="AB23" s="32">
        <v>2981</v>
      </c>
      <c r="AC23" s="33">
        <f>($C22-Z23)/(Z21-Z23)</f>
        <v>-0.22227813123646098</v>
      </c>
      <c r="AD23" s="30">
        <v>7953</v>
      </c>
      <c r="AE23" s="8">
        <v>2.35</v>
      </c>
      <c r="AF23" s="13">
        <v>3380</v>
      </c>
      <c r="AG23" s="22">
        <f>($C22-AD23)/(AD21-AD23)</f>
        <v>-0.1082484405673198</v>
      </c>
      <c r="AH23" s="16">
        <v>6882</v>
      </c>
      <c r="AI23" s="8">
        <v>2</v>
      </c>
      <c r="AJ23" s="13">
        <v>3442</v>
      </c>
      <c r="AK23" s="56">
        <f>($C22-AH23)/(AH21-AH23)</f>
        <v>0.23118961352657014</v>
      </c>
      <c r="AT23" s="62"/>
    </row>
    <row r="24" spans="1:46" x14ac:dyDescent="0.25">
      <c r="A24" s="110"/>
      <c r="B24" s="107">
        <v>7</v>
      </c>
      <c r="C24" s="75"/>
      <c r="D24" s="71">
        <f>IF(D25&gt;Z$3,(1-(D25-Z$3)/(AD$3-Z$3))*(AC24-AG24)+AG24,IF(D25&gt;V$3,(1-(D25-V$3)/(Z$3-V$3))*(Y24-AC24)+AC24,IF(D25&gt;R$3,(1-(D25-R$3)/(V$3-R$3))*(U24-Y24)+Y24,IF(D25&gt;N$3,(1-(D25-N$3)/(R$3-N$3))*(Q24-U24)+U24,IF(D25&gt;J$3,(1-(D25-J$3)/(N$3-J$3))*(M24-Q24)+Q24,IF(D25&gt;F$3,(1-(D25-F$3)/(J$3-F$3))*(I24-M24)+M24,I24))))))</f>
        <v>4.9243057733742024</v>
      </c>
      <c r="E24" s="67" t="s">
        <v>6</v>
      </c>
      <c r="F24" s="23">
        <v>15551</v>
      </c>
      <c r="G24" s="24">
        <v>4.9400000000000004</v>
      </c>
      <c r="H24" s="25">
        <v>3149</v>
      </c>
      <c r="I24" s="42">
        <f>$C25/I25</f>
        <v>5.6461323672512798</v>
      </c>
      <c r="J24" s="23">
        <v>15457</v>
      </c>
      <c r="K24" s="24">
        <v>4.59</v>
      </c>
      <c r="L24" s="25">
        <v>3368</v>
      </c>
      <c r="M24" s="42">
        <f>$C25/M25</f>
        <v>5.230815314267999</v>
      </c>
      <c r="N24" s="23">
        <v>15596</v>
      </c>
      <c r="O24" s="24">
        <v>4.04</v>
      </c>
      <c r="P24" s="25">
        <v>3863</v>
      </c>
      <c r="Q24" s="42">
        <f>$C25/Q25</f>
        <v>4.6924707619380657</v>
      </c>
      <c r="R24" s="23">
        <v>15649</v>
      </c>
      <c r="S24" s="24">
        <v>3.6</v>
      </c>
      <c r="T24" s="25">
        <v>4347</v>
      </c>
      <c r="U24" s="42">
        <f>$C25/U25</f>
        <v>4.2032346683202029</v>
      </c>
      <c r="V24" s="23">
        <v>14971</v>
      </c>
      <c r="W24" s="24">
        <v>3.11</v>
      </c>
      <c r="X24" s="25">
        <v>4812</v>
      </c>
      <c r="Y24" s="42">
        <f>$C25/Y25</f>
        <v>3.5258451743250969</v>
      </c>
      <c r="Z24" s="23">
        <v>14526</v>
      </c>
      <c r="AA24" s="24">
        <v>2.95</v>
      </c>
      <c r="AB24" s="25">
        <v>4925</v>
      </c>
      <c r="AC24" s="42">
        <f>$C25/AC25</f>
        <v>3.391367866103471</v>
      </c>
      <c r="AD24" s="23">
        <v>13202</v>
      </c>
      <c r="AE24" s="4">
        <v>2.54</v>
      </c>
      <c r="AF24" s="11">
        <v>5200</v>
      </c>
      <c r="AG24" s="43">
        <f>$C25/AG25</f>
        <v>2.8986889043317121</v>
      </c>
      <c r="AH24" s="14">
        <v>10385</v>
      </c>
      <c r="AI24" s="4">
        <v>2.1</v>
      </c>
      <c r="AJ24" s="11">
        <v>4945</v>
      </c>
      <c r="AK24" s="55">
        <f>$C25/AK25</f>
        <v>2.3621942934782609</v>
      </c>
      <c r="AM24" s="62"/>
      <c r="AN24" s="62"/>
      <c r="AO24" s="62"/>
      <c r="AP24" s="62"/>
      <c r="AQ24" s="62"/>
      <c r="AR24" s="62"/>
      <c r="AS24" s="62"/>
      <c r="AT24" s="62"/>
    </row>
    <row r="25" spans="1:46" x14ac:dyDescent="0.25">
      <c r="A25" s="110"/>
      <c r="B25" s="108"/>
      <c r="C25" s="38">
        <f>C$1/(21-E$1)*(H$1-B24)</f>
        <v>6469.5652173913049</v>
      </c>
      <c r="D25" s="72">
        <f>(C25/P$1)^(1/1.3)*50+H$1</f>
        <v>37.846778513567529</v>
      </c>
      <c r="E25" s="68" t="s">
        <v>7</v>
      </c>
      <c r="F25" s="26">
        <v>12285</v>
      </c>
      <c r="G25" s="27">
        <v>5.39</v>
      </c>
      <c r="H25" s="28">
        <v>2279</v>
      </c>
      <c r="I25" s="29">
        <f>$C25/((G24-G26)*I26+G26)</f>
        <v>1145.8401604107094</v>
      </c>
      <c r="J25" s="26">
        <v>11886</v>
      </c>
      <c r="K25" s="27">
        <v>5</v>
      </c>
      <c r="L25" s="28">
        <v>2377</v>
      </c>
      <c r="M25" s="29">
        <f>$C25/((K24-K26)*M26+K26)</f>
        <v>1236.8177480371733</v>
      </c>
      <c r="N25" s="26">
        <v>12149</v>
      </c>
      <c r="O25" s="27">
        <v>4.45</v>
      </c>
      <c r="P25" s="28">
        <v>2732</v>
      </c>
      <c r="Q25" s="29">
        <f>$C25/((O24-O26)*Q26+O26)</f>
        <v>1378.7118866819046</v>
      </c>
      <c r="R25" s="26">
        <v>12050</v>
      </c>
      <c r="S25" s="27">
        <v>3.89</v>
      </c>
      <c r="T25" s="28">
        <v>3095</v>
      </c>
      <c r="U25" s="29">
        <f>$C25/((S24-S26)*U26+S26)</f>
        <v>1539.1872517022293</v>
      </c>
      <c r="V25" s="26">
        <v>11288</v>
      </c>
      <c r="W25" s="27">
        <v>3.28</v>
      </c>
      <c r="X25" s="28">
        <v>3441</v>
      </c>
      <c r="Y25" s="29">
        <f>$C25/((W24-W26)*Y26+W26)</f>
        <v>1834.8977046701102</v>
      </c>
      <c r="Z25" s="26">
        <v>11040</v>
      </c>
      <c r="AA25" s="27">
        <v>3.11</v>
      </c>
      <c r="AB25" s="28">
        <v>3549</v>
      </c>
      <c r="AC25" s="29">
        <f>$C25/((AA24-AA26)*AC26+AA26)</f>
        <v>1907.6565777644594</v>
      </c>
      <c r="AD25" s="26">
        <v>10416</v>
      </c>
      <c r="AE25" s="2">
        <v>2.65</v>
      </c>
      <c r="AF25" s="12">
        <v>3936</v>
      </c>
      <c r="AG25" s="29">
        <f>$C25/((AE24-AE26)*AG26+AE26)</f>
        <v>2231.8936011806527</v>
      </c>
      <c r="AH25" s="15">
        <v>8505</v>
      </c>
      <c r="AI25" s="2">
        <v>2.21</v>
      </c>
      <c r="AJ25" s="12">
        <v>3848</v>
      </c>
      <c r="AK25" s="48">
        <f>$C25/((AI24-AI26)*AK26+AI26)</f>
        <v>2738.7947025581298</v>
      </c>
      <c r="AT25" s="62"/>
    </row>
    <row r="26" spans="1:46" ht="15.75" thickBot="1" x14ac:dyDescent="0.3">
      <c r="A26" s="110"/>
      <c r="B26" s="109"/>
      <c r="C26" s="76"/>
      <c r="D26" s="73">
        <f>C25/D24</f>
        <v>1313.8024962569027</v>
      </c>
      <c r="E26" s="69" t="s">
        <v>8</v>
      </c>
      <c r="F26" s="30">
        <v>6034</v>
      </c>
      <c r="G26" s="31">
        <v>5.68</v>
      </c>
      <c r="H26" s="32">
        <v>1063</v>
      </c>
      <c r="I26" s="33">
        <f>($C25-F26)/(F24-F26)</f>
        <v>4.5767071282053685E-2</v>
      </c>
      <c r="J26" s="30">
        <v>5920</v>
      </c>
      <c r="K26" s="31">
        <v>5.27</v>
      </c>
      <c r="L26" s="32">
        <v>1124</v>
      </c>
      <c r="M26" s="33">
        <f>($C25-J26)/(J24-J26)</f>
        <v>5.7624537841176986E-2</v>
      </c>
      <c r="N26" s="30">
        <v>6644</v>
      </c>
      <c r="O26" s="31">
        <v>4.68</v>
      </c>
      <c r="P26" s="32">
        <v>1419</v>
      </c>
      <c r="Q26" s="33">
        <f>($C25-N26)/(N24-N26)</f>
        <v>-1.9485565528227777E-2</v>
      </c>
      <c r="R26" s="30">
        <v>8497</v>
      </c>
      <c r="S26" s="31">
        <v>4.07</v>
      </c>
      <c r="T26" s="32">
        <v>2090</v>
      </c>
      <c r="U26" s="33">
        <f>($C25-R26)/(R24-R26)</f>
        <v>-0.28347801770255804</v>
      </c>
      <c r="V26" s="30">
        <v>8429</v>
      </c>
      <c r="W26" s="31">
        <v>3.43</v>
      </c>
      <c r="X26" s="32">
        <v>2457</v>
      </c>
      <c r="Y26" s="33">
        <f>($C25-V26)/(V24-V26)</f>
        <v>-0.2995161697659271</v>
      </c>
      <c r="Z26" s="30">
        <v>9050</v>
      </c>
      <c r="AA26" s="31">
        <v>3.25</v>
      </c>
      <c r="AB26" s="32">
        <v>2783</v>
      </c>
      <c r="AC26" s="33">
        <f>($C25-Z26)/(Z24-Z26)</f>
        <v>-0.47122622034490413</v>
      </c>
      <c r="AD26" s="30">
        <v>8885</v>
      </c>
      <c r="AE26" s="8">
        <v>2.77</v>
      </c>
      <c r="AF26" s="13">
        <v>3209</v>
      </c>
      <c r="AG26" s="22">
        <f>($C25-AD26)/(AD24-AD26)</f>
        <v>-0.55951697535526868</v>
      </c>
      <c r="AH26" s="16">
        <v>7249</v>
      </c>
      <c r="AI26" s="8">
        <v>2.31</v>
      </c>
      <c r="AJ26" s="13">
        <v>3136</v>
      </c>
      <c r="AK26" s="56">
        <f>($C25-AH26)/(AH24-AH26)</f>
        <v>-0.24854425465838489</v>
      </c>
      <c r="AT26" s="62"/>
    </row>
    <row r="27" spans="1:46" x14ac:dyDescent="0.25">
      <c r="A27" s="110"/>
      <c r="B27" s="107">
        <v>10</v>
      </c>
      <c r="C27" s="65"/>
      <c r="D27" s="71">
        <f>IF(D28&gt;Z$3,(1-(D28-Z$3)/(AD$3-Z$3))*(AC27-AG27)+AG27,IF(D28&gt;V$3,(1-(D28-V$3)/(Z$3-V$3))*(Y27-AC27)+AC27,IF(D28&gt;R$3,(1-(D28-R$3)/(V$3-R$3))*(U27-Y27)+Y27,IF(D28&gt;N$3,(1-(D28-N$3)/(R$3-N$3))*(Q27-U27)+U27,IF(D28&gt;J$3,(1-(D28-J$3)/(N$3-J$3))*(M27-Q27)+Q27,IF(D28&gt;F$3,(1-(D28-F$3)/(J$3-F$3))*(I27-M27)+M27,I27))))))</f>
        <v>5.7022888328585566</v>
      </c>
      <c r="E27" s="67" t="s">
        <v>6</v>
      </c>
      <c r="F27" s="23">
        <v>15519</v>
      </c>
      <c r="G27" s="24">
        <v>5.36</v>
      </c>
      <c r="H27" s="25">
        <v>2894</v>
      </c>
      <c r="I27" s="42">
        <f>$C28/I28</f>
        <v>6.2734511742202121</v>
      </c>
      <c r="J27" s="23">
        <v>14863</v>
      </c>
      <c r="K27" s="24">
        <v>4.79</v>
      </c>
      <c r="L27" s="25">
        <v>3100</v>
      </c>
      <c r="M27" s="42">
        <f>$C28/M28</f>
        <v>5.5778171715516658</v>
      </c>
      <c r="N27" s="23">
        <v>15266</v>
      </c>
      <c r="O27" s="24">
        <v>4.24</v>
      </c>
      <c r="P27" s="25">
        <v>3599</v>
      </c>
      <c r="Q27" s="42">
        <f>$C28/Q28</f>
        <v>5.0624624551835575</v>
      </c>
      <c r="R27" s="23">
        <v>14974</v>
      </c>
      <c r="S27" s="24">
        <v>3.67</v>
      </c>
      <c r="T27" s="25">
        <v>4076</v>
      </c>
      <c r="U27" s="42">
        <f>$C28/U28</f>
        <v>4.3959041568413468</v>
      </c>
      <c r="V27" s="23">
        <v>15308</v>
      </c>
      <c r="W27" s="24">
        <v>3.31</v>
      </c>
      <c r="X27" s="25">
        <v>4623</v>
      </c>
      <c r="Y27" s="42">
        <f>$C28/Y28</f>
        <v>3.8539077217817037</v>
      </c>
      <c r="Z27" s="23">
        <v>14150</v>
      </c>
      <c r="AA27" s="24">
        <v>3.08</v>
      </c>
      <c r="AB27" s="25">
        <v>4601</v>
      </c>
      <c r="AC27" s="42">
        <f>$C28/AC28</f>
        <v>3.5813270372323944</v>
      </c>
      <c r="AD27" s="23">
        <v>13200</v>
      </c>
      <c r="AE27" s="4">
        <v>2.69</v>
      </c>
      <c r="AF27" s="11">
        <v>4905</v>
      </c>
      <c r="AG27" s="43">
        <f>$C28/AG28</f>
        <v>3.1289392301936987</v>
      </c>
      <c r="AH27" s="14">
        <v>11235</v>
      </c>
      <c r="AI27" s="4">
        <v>2.2599999999999998</v>
      </c>
      <c r="AJ27" s="11">
        <v>4982</v>
      </c>
      <c r="AK27" s="55">
        <f>$C28/AK28</f>
        <v>2.6490780912500167</v>
      </c>
      <c r="AM27" s="62"/>
      <c r="AN27" s="62"/>
      <c r="AO27" s="62"/>
      <c r="AP27" s="62"/>
      <c r="AQ27" s="62"/>
      <c r="AR27" s="62"/>
      <c r="AS27" s="62"/>
      <c r="AT27" s="62"/>
    </row>
    <row r="28" spans="1:46" x14ac:dyDescent="0.25">
      <c r="A28" s="110"/>
      <c r="B28" s="108"/>
      <c r="C28" s="38">
        <f>C$1/(21-E$1)*(H$1-B27)</f>
        <v>4852.1739130434789</v>
      </c>
      <c r="D28" s="72">
        <f>(C28/P$1)^(1/1.3)*50+H$1</f>
        <v>34.105336564706434</v>
      </c>
      <c r="E28" s="68" t="s">
        <v>7</v>
      </c>
      <c r="F28" s="26">
        <v>12136</v>
      </c>
      <c r="G28" s="27">
        <v>5.85</v>
      </c>
      <c r="H28" s="28">
        <v>2074</v>
      </c>
      <c r="I28" s="29">
        <f>$C28/((G27-G29)*I29+G29)</f>
        <v>773.44571246250314</v>
      </c>
      <c r="J28" s="26">
        <v>11310</v>
      </c>
      <c r="K28" s="27">
        <v>5.22</v>
      </c>
      <c r="L28" s="28">
        <v>2165</v>
      </c>
      <c r="M28" s="29">
        <f>$C28/((K27-K29)*M29+K29)</f>
        <v>869.90551389723601</v>
      </c>
      <c r="N28" s="26">
        <v>11770</v>
      </c>
      <c r="O28" s="27">
        <v>4.67</v>
      </c>
      <c r="P28" s="28">
        <v>2519</v>
      </c>
      <c r="Q28" s="29">
        <f>$C28/((O27-O29)*Q29+O29)</f>
        <v>958.46121447779626</v>
      </c>
      <c r="R28" s="26">
        <v>11410</v>
      </c>
      <c r="S28" s="27">
        <v>3.97</v>
      </c>
      <c r="T28" s="28">
        <v>2872</v>
      </c>
      <c r="U28" s="29">
        <f>$C28/((S27-S29)*U29+S29)</f>
        <v>1103.7942912135697</v>
      </c>
      <c r="V28" s="26">
        <v>11420</v>
      </c>
      <c r="W28" s="27">
        <v>3.46</v>
      </c>
      <c r="X28" s="28">
        <v>3302</v>
      </c>
      <c r="Y28" s="29">
        <f>$C28/((W27-W29)*Y29+W29)</f>
        <v>1259.0270092923413</v>
      </c>
      <c r="Z28" s="26">
        <v>10641</v>
      </c>
      <c r="AA28" s="27">
        <v>3.21</v>
      </c>
      <c r="AB28" s="28">
        <v>3312</v>
      </c>
      <c r="AC28" s="29">
        <f>$C28/((AA27-AA29)*AC29+AA29)</f>
        <v>1354.8536234192059</v>
      </c>
      <c r="AD28" s="26">
        <v>10309</v>
      </c>
      <c r="AE28" s="2">
        <v>2.78</v>
      </c>
      <c r="AF28" s="12">
        <v>3711</v>
      </c>
      <c r="AG28" s="29">
        <f>$C28/((AE27-AE29)*AG29+AE29)</f>
        <v>1550.7408601039217</v>
      </c>
      <c r="AH28" s="15">
        <v>9111</v>
      </c>
      <c r="AI28" s="2">
        <v>2.35</v>
      </c>
      <c r="AJ28" s="12">
        <v>3876</v>
      </c>
      <c r="AK28" s="48">
        <f>$C28/((AI27-AI29)*AK29+AI29)</f>
        <v>1831.6462353716008</v>
      </c>
      <c r="AT28" s="62"/>
    </row>
    <row r="29" spans="1:46" ht="15.75" thickBot="1" x14ac:dyDescent="0.3">
      <c r="A29" s="110"/>
      <c r="B29" s="109"/>
      <c r="C29" s="39"/>
      <c r="D29" s="73">
        <f>C28/D27</f>
        <v>850.91689587584165</v>
      </c>
      <c r="E29" s="69" t="s">
        <v>8</v>
      </c>
      <c r="F29" s="30">
        <v>6177</v>
      </c>
      <c r="G29" s="31">
        <v>6.16</v>
      </c>
      <c r="H29" s="32">
        <v>1002</v>
      </c>
      <c r="I29" s="33">
        <f>($C28-F29)/(F27-F29)</f>
        <v>-0.1418139677752645</v>
      </c>
      <c r="J29" s="30">
        <v>5841</v>
      </c>
      <c r="K29" s="31">
        <v>5.5</v>
      </c>
      <c r="L29" s="32">
        <v>1062</v>
      </c>
      <c r="M29" s="33">
        <f>($C28-J29)/(J27-J29)</f>
        <v>-0.10960165007276891</v>
      </c>
      <c r="N29" s="30">
        <v>6656</v>
      </c>
      <c r="O29" s="31">
        <v>4.92</v>
      </c>
      <c r="P29" s="32">
        <v>1353</v>
      </c>
      <c r="Q29" s="33">
        <f>($C28-N29)/(N27-N29)</f>
        <v>-0.20950361056405586</v>
      </c>
      <c r="R29" s="30">
        <v>8281</v>
      </c>
      <c r="S29" s="31">
        <v>4.1500000000000004</v>
      </c>
      <c r="T29" s="32">
        <v>1996</v>
      </c>
      <c r="U29" s="33">
        <f>($C28-R29)/(R27-R29)</f>
        <v>-0.51230032675280457</v>
      </c>
      <c r="V29" s="30">
        <v>8772</v>
      </c>
      <c r="W29" s="31">
        <v>3.65</v>
      </c>
      <c r="X29" s="32">
        <v>2403</v>
      </c>
      <c r="Y29" s="33">
        <f>($C28-V29)/(V27-V29)</f>
        <v>-0.59972859347559992</v>
      </c>
      <c r="Z29" s="30">
        <v>8957</v>
      </c>
      <c r="AA29" s="31">
        <v>3.36</v>
      </c>
      <c r="AB29" s="32">
        <v>2666</v>
      </c>
      <c r="AC29" s="33">
        <f>($C28-Z29)/(Z27-Z29)</f>
        <v>-0.79045370440140983</v>
      </c>
      <c r="AD29" s="30">
        <v>9016</v>
      </c>
      <c r="AE29" s="8">
        <v>2.91</v>
      </c>
      <c r="AF29" s="13">
        <v>3101</v>
      </c>
      <c r="AG29" s="22">
        <f>($C28-AD29)/(AD27-AD29)</f>
        <v>-0.99517831906226606</v>
      </c>
      <c r="AH29" s="16">
        <v>7954</v>
      </c>
      <c r="AI29" s="8">
        <v>2.46</v>
      </c>
      <c r="AJ29" s="13">
        <v>3235</v>
      </c>
      <c r="AK29" s="56">
        <f>($C28-AH29)/(AH27-AH29)</f>
        <v>-0.94539045625008267</v>
      </c>
      <c r="AT29" s="62"/>
    </row>
    <row r="30" spans="1:46" x14ac:dyDescent="0.25">
      <c r="A30" s="110"/>
      <c r="B30" s="107">
        <v>15</v>
      </c>
      <c r="C30" s="65"/>
      <c r="D30" s="71">
        <f>IF(D31&gt;Z$3,(1-(D31-Z$3)/(AD$3-Z$3))*(AC30-AG30)+AG30,IF(D31&gt;V$3,(1-(D31-V$3)/(Z$3-V$3))*(Y30-AC30)+AC30,IF(D31&gt;R$3,(1-(D31-R$3)/(V$3-R$3))*(U30-Y30)+Y30,IF(D31&gt;N$3,(1-(D31-N$3)/(R$3-N$3))*(Q30-U30)+U30,IF(D31&gt;J$3,(1-(D31-J$3)/(N$3-J$3))*(M30-Q30)+Q30,IF(D31&gt;F$3,(1-(D31-F$3)/(J$3-F$3))*(I30-M30)+M30,I30))))))</f>
        <v>7.0479656666131874</v>
      </c>
      <c r="E30" s="67" t="s">
        <v>6</v>
      </c>
      <c r="F30" s="23">
        <v>15180</v>
      </c>
      <c r="G30" s="24">
        <v>5.79</v>
      </c>
      <c r="H30" s="25">
        <v>2624</v>
      </c>
      <c r="I30" s="47">
        <f>$C31/I31</f>
        <v>7.0479656666131874</v>
      </c>
      <c r="J30" s="23">
        <v>15165</v>
      </c>
      <c r="K30" s="24">
        <v>5.16</v>
      </c>
      <c r="L30" s="25">
        <v>2941</v>
      </c>
      <c r="M30" s="42">
        <f>$C31/M31</f>
        <v>6.2587128363268301</v>
      </c>
      <c r="N30" s="23">
        <v>15833</v>
      </c>
      <c r="O30" s="24">
        <v>4.45</v>
      </c>
      <c r="P30" s="25">
        <v>3561</v>
      </c>
      <c r="Q30" s="42">
        <f>$C31/Q31</f>
        <v>5.6242918290325541</v>
      </c>
      <c r="R30" s="23">
        <v>15503</v>
      </c>
      <c r="S30" s="24">
        <v>3.89</v>
      </c>
      <c r="T30" s="25">
        <v>3981</v>
      </c>
      <c r="U30" s="42">
        <f>$C31/U31</f>
        <v>4.9130884405931248</v>
      </c>
      <c r="V30" s="23">
        <v>15342</v>
      </c>
      <c r="W30" s="24">
        <v>3.51</v>
      </c>
      <c r="X30" s="25">
        <v>4370</v>
      </c>
      <c r="Y30" s="42">
        <f>$C31/Y31</f>
        <v>4.3627028146920415</v>
      </c>
      <c r="Z30" s="23">
        <v>12994</v>
      </c>
      <c r="AA30" s="24">
        <v>3.24</v>
      </c>
      <c r="AB30" s="25">
        <v>4016</v>
      </c>
      <c r="AC30" s="42">
        <f>$C31/AC31</f>
        <v>3.9787023440786196</v>
      </c>
      <c r="AD30" s="23">
        <v>12737</v>
      </c>
      <c r="AE30" s="4">
        <v>2.84</v>
      </c>
      <c r="AF30" s="11">
        <v>4480</v>
      </c>
      <c r="AG30" s="43">
        <f>$C31/AG31</f>
        <v>3.556058355500106</v>
      </c>
      <c r="AH30" s="14">
        <v>11862</v>
      </c>
      <c r="AI30" s="4">
        <v>2.41</v>
      </c>
      <c r="AJ30" s="11">
        <v>4965</v>
      </c>
      <c r="AK30" s="55">
        <f>$C31/AK31</f>
        <v>3.1511119257425051</v>
      </c>
      <c r="AM30" s="62"/>
      <c r="AN30" s="62"/>
      <c r="AO30" s="62"/>
      <c r="AP30" s="62"/>
      <c r="AQ30" s="62"/>
      <c r="AR30" s="62"/>
      <c r="AS30" s="62"/>
      <c r="AT30" s="62"/>
    </row>
    <row r="31" spans="1:46" x14ac:dyDescent="0.25">
      <c r="A31" s="110"/>
      <c r="B31" s="108"/>
      <c r="C31" s="38">
        <f>C$1/(21-E$1)*(H$1-B30)</f>
        <v>2156.521739130435</v>
      </c>
      <c r="D31" s="72">
        <f>(C31/P$1)^(1/1.3)*50+H$1</f>
        <v>27.095073139656044</v>
      </c>
      <c r="E31" s="68" t="s">
        <v>7</v>
      </c>
      <c r="F31" s="26">
        <v>11947</v>
      </c>
      <c r="G31" s="27">
        <v>6.37</v>
      </c>
      <c r="H31" s="28">
        <v>1875</v>
      </c>
      <c r="I31" s="48">
        <f>$C31/((G30-G32)*I32+G32)</f>
        <v>305.97790073610344</v>
      </c>
      <c r="J31" s="26">
        <v>11616</v>
      </c>
      <c r="K31" s="27">
        <v>5.67</v>
      </c>
      <c r="L31" s="28">
        <v>2049</v>
      </c>
      <c r="M31" s="29">
        <f>$C31/((K30-K32)*M32+K32)</f>
        <v>344.56313870378403</v>
      </c>
      <c r="N31" s="26">
        <v>12286</v>
      </c>
      <c r="O31" s="27">
        <v>4.9400000000000004</v>
      </c>
      <c r="P31" s="28">
        <v>2486</v>
      </c>
      <c r="Q31" s="29">
        <f>$C31/((O30-O32)*Q32+O32)</f>
        <v>383.42991521145564</v>
      </c>
      <c r="R31" s="26">
        <v>11891</v>
      </c>
      <c r="S31" s="27">
        <v>4.25</v>
      </c>
      <c r="T31" s="28">
        <v>2797</v>
      </c>
      <c r="U31" s="29">
        <f>$C31/((S30-S32)*U32+S32)</f>
        <v>438.93403613758119</v>
      </c>
      <c r="V31" s="26">
        <v>11522</v>
      </c>
      <c r="W31" s="27">
        <v>3.7</v>
      </c>
      <c r="X31" s="28">
        <v>3112</v>
      </c>
      <c r="Y31" s="29">
        <f>$C31/((W30-W32)*Y32+W32)</f>
        <v>494.30865010287471</v>
      </c>
      <c r="Z31" s="26">
        <v>9836</v>
      </c>
      <c r="AA31" s="27">
        <v>3.41</v>
      </c>
      <c r="AB31" s="28">
        <v>2883</v>
      </c>
      <c r="AC31" s="29">
        <f>$C31/((AA30-AA32)*AC32+AA32)</f>
        <v>542.01635423668222</v>
      </c>
      <c r="AD31" s="26">
        <v>10011</v>
      </c>
      <c r="AE31" s="2">
        <v>2.96</v>
      </c>
      <c r="AF31" s="12">
        <v>3378</v>
      </c>
      <c r="AG31" s="29">
        <f>$C31/((AE30-AE32)*AG32+AE32)</f>
        <v>606.43598151165679</v>
      </c>
      <c r="AH31" s="15">
        <v>9679</v>
      </c>
      <c r="AI31" s="2">
        <v>2.56</v>
      </c>
      <c r="AJ31" s="12">
        <v>3780</v>
      </c>
      <c r="AK31" s="48">
        <f>$C31/((AI30-AI32)*AK32+AI32)</f>
        <v>684.36849910441947</v>
      </c>
    </row>
    <row r="32" spans="1:46" ht="15.75" thickBot="1" x14ac:dyDescent="0.3">
      <c r="A32" s="111"/>
      <c r="B32" s="109"/>
      <c r="C32" s="20"/>
      <c r="D32" s="73">
        <f>C31/D30</f>
        <v>305.97790073610344</v>
      </c>
      <c r="E32" s="69" t="s">
        <v>8</v>
      </c>
      <c r="F32" s="30">
        <v>5966</v>
      </c>
      <c r="G32" s="31">
        <v>6.68</v>
      </c>
      <c r="H32" s="32">
        <v>893</v>
      </c>
      <c r="I32" s="49">
        <f>($C31-F32)/(F30-F32)</f>
        <v>-0.41344456922830097</v>
      </c>
      <c r="J32" s="30">
        <v>5930</v>
      </c>
      <c r="K32" s="31">
        <v>5.94</v>
      </c>
      <c r="L32" s="32">
        <v>998</v>
      </c>
      <c r="M32" s="33">
        <f>($C31-J32)/(J30-J32)</f>
        <v>-0.40860620041901086</v>
      </c>
      <c r="N32" s="30">
        <v>7331</v>
      </c>
      <c r="O32" s="31">
        <v>5.18</v>
      </c>
      <c r="P32" s="32">
        <v>1416</v>
      </c>
      <c r="Q32" s="33">
        <f>($C31-N32)/(N30-N32)</f>
        <v>-0.60861894388021232</v>
      </c>
      <c r="R32" s="30">
        <v>8589</v>
      </c>
      <c r="S32" s="31">
        <v>4.42</v>
      </c>
      <c r="T32" s="32">
        <v>1944</v>
      </c>
      <c r="U32" s="33">
        <f>($C31-R32)/(R30-R32)</f>
        <v>-0.93035554828891598</v>
      </c>
      <c r="V32" s="30">
        <v>9466</v>
      </c>
      <c r="W32" s="31">
        <v>3.89</v>
      </c>
      <c r="X32" s="32">
        <v>2435</v>
      </c>
      <c r="Y32" s="33">
        <f>($C31-V32)/(V30-V32)</f>
        <v>-1.2439547755053719</v>
      </c>
      <c r="Z32" s="30">
        <v>8446</v>
      </c>
      <c r="AA32" s="31">
        <v>3.55</v>
      </c>
      <c r="AB32" s="32">
        <v>2378</v>
      </c>
      <c r="AC32" s="33">
        <f>($C31-Z32)/(Z30-Z32)</f>
        <v>-1.3829107873503881</v>
      </c>
      <c r="AD32" s="30">
        <v>9043</v>
      </c>
      <c r="AE32" s="8">
        <v>3.09</v>
      </c>
      <c r="AF32" s="13">
        <v>2930</v>
      </c>
      <c r="AG32" s="22">
        <f>($C31-AD32)/(AD30-AD32)</f>
        <v>-1.8642334220004237</v>
      </c>
      <c r="AH32" s="16">
        <v>8719</v>
      </c>
      <c r="AI32" s="8">
        <v>2.65</v>
      </c>
      <c r="AJ32" s="13">
        <v>3287</v>
      </c>
      <c r="AK32" s="56">
        <f>($C31-AH32)/(AH30-AH32)</f>
        <v>-2.0879663572604406</v>
      </c>
    </row>
    <row r="33" spans="2:25" x14ac:dyDescent="0.25">
      <c r="B33" s="21"/>
      <c r="C33" s="1"/>
      <c r="D33" s="1"/>
      <c r="E33" s="1"/>
      <c r="G33" s="35"/>
      <c r="H33" s="34"/>
      <c r="I33" s="34"/>
      <c r="J33" s="34"/>
      <c r="K33" s="34"/>
    </row>
    <row r="34" spans="2:25" x14ac:dyDescent="0.25">
      <c r="B34" s="60" t="s">
        <v>13</v>
      </c>
      <c r="C34" s="1"/>
      <c r="D34" s="1"/>
      <c r="E34" s="1"/>
      <c r="G34" s="34"/>
      <c r="H34" s="34"/>
      <c r="I34" s="36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2:25" x14ac:dyDescent="0.25">
      <c r="B35" s="80" t="s">
        <v>14</v>
      </c>
      <c r="C35" s="1"/>
      <c r="D35" s="1"/>
      <c r="E35" s="1"/>
      <c r="G35" s="34"/>
      <c r="H35" s="34"/>
      <c r="I35" s="36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Y35" s="63"/>
    </row>
    <row r="36" spans="2:25" x14ac:dyDescent="0.25">
      <c r="B36" s="60" t="s">
        <v>15</v>
      </c>
      <c r="G36" s="34"/>
      <c r="H36" s="34"/>
      <c r="I36" s="36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2:25" x14ac:dyDescent="0.25">
      <c r="B37" s="60" t="s">
        <v>17</v>
      </c>
      <c r="G37" s="34"/>
      <c r="H37" s="34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Y37" s="63"/>
    </row>
    <row r="38" spans="2:25" x14ac:dyDescent="0.25">
      <c r="B38" s="60" t="s">
        <v>16</v>
      </c>
      <c r="G38" s="34"/>
      <c r="H38" s="34"/>
      <c r="I38" s="36"/>
      <c r="J38" s="34"/>
      <c r="K38" s="34"/>
    </row>
    <row r="39" spans="2:25" x14ac:dyDescent="0.25">
      <c r="G39" s="34"/>
      <c r="H39" s="34"/>
      <c r="I39" s="36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2:25" x14ac:dyDescent="0.25">
      <c r="Y40" s="63"/>
    </row>
  </sheetData>
  <mergeCells count="46">
    <mergeCell ref="B30:B32"/>
    <mergeCell ref="AJ4:AJ5"/>
    <mergeCell ref="A6:A32"/>
    <mergeCell ref="B6:B8"/>
    <mergeCell ref="B9:B11"/>
    <mergeCell ref="B12:B14"/>
    <mergeCell ref="B15:B17"/>
    <mergeCell ref="B18:B20"/>
    <mergeCell ref="B21:B23"/>
    <mergeCell ref="B24:B26"/>
    <mergeCell ref="B27:B29"/>
    <mergeCell ref="AB4:AB5"/>
    <mergeCell ref="AD4:AD5"/>
    <mergeCell ref="AE4:AE5"/>
    <mergeCell ref="AF4:AF5"/>
    <mergeCell ref="J4:J5"/>
    <mergeCell ref="N3:P3"/>
    <mergeCell ref="R3:T3"/>
    <mergeCell ref="L4:L5"/>
    <mergeCell ref="N4:N5"/>
    <mergeCell ref="O4:O5"/>
    <mergeCell ref="P4:P5"/>
    <mergeCell ref="R4:R5"/>
    <mergeCell ref="T4:T5"/>
    <mergeCell ref="K4:K5"/>
    <mergeCell ref="A3:B3"/>
    <mergeCell ref="F3:H3"/>
    <mergeCell ref="J3:L3"/>
    <mergeCell ref="C4:C5"/>
    <mergeCell ref="A4:B5"/>
    <mergeCell ref="F4:F5"/>
    <mergeCell ref="G4:G5"/>
    <mergeCell ref="H4:H5"/>
    <mergeCell ref="E4:E5"/>
    <mergeCell ref="V3:X3"/>
    <mergeCell ref="S4:S5"/>
    <mergeCell ref="Z3:AB3"/>
    <mergeCell ref="AD3:AF3"/>
    <mergeCell ref="AH3:AJ3"/>
    <mergeCell ref="AH4:AH5"/>
    <mergeCell ref="AI4:AI5"/>
    <mergeCell ref="V4:V5"/>
    <mergeCell ref="W4:W5"/>
    <mergeCell ref="X4:X5"/>
    <mergeCell ref="Z4:Z5"/>
    <mergeCell ref="AA4:AA5"/>
  </mergeCells>
  <conditionalFormatting sqref="I7">
    <cfRule type="cellIs" dxfId="200" priority="411" operator="lessThan">
      <formula>$H$8</formula>
    </cfRule>
    <cfRule type="cellIs" dxfId="199" priority="412" operator="lessThan">
      <formula>$H$6</formula>
    </cfRule>
    <cfRule type="cellIs" dxfId="198" priority="413" operator="greaterThan">
      <formula>$H$6</formula>
    </cfRule>
  </conditionalFormatting>
  <conditionalFormatting sqref="I13">
    <cfRule type="cellIs" dxfId="197" priority="405" operator="lessThan">
      <formula>$H$8</formula>
    </cfRule>
    <cfRule type="cellIs" dxfId="196" priority="406" operator="lessThan">
      <formula>$H$6</formula>
    </cfRule>
    <cfRule type="cellIs" dxfId="195" priority="407" operator="greaterThan">
      <formula>$H$6</formula>
    </cfRule>
  </conditionalFormatting>
  <conditionalFormatting sqref="I19">
    <cfRule type="cellIs" dxfId="194" priority="210" operator="lessThan">
      <formula>$H$20</formula>
    </cfRule>
    <cfRule type="cellIs" dxfId="193" priority="211" operator="lessThan">
      <formula>$H$18</formula>
    </cfRule>
    <cfRule type="cellIs" dxfId="192" priority="212" operator="greaterThan">
      <formula>$H$18</formula>
    </cfRule>
  </conditionalFormatting>
  <conditionalFormatting sqref="I16">
    <cfRule type="cellIs" dxfId="191" priority="198" operator="lessThan">
      <formula>$H$8</formula>
    </cfRule>
    <cfRule type="cellIs" dxfId="190" priority="199" operator="lessThan">
      <formula>$H$6</formula>
    </cfRule>
    <cfRule type="cellIs" dxfId="189" priority="200" operator="greaterThan">
      <formula>$H$6</formula>
    </cfRule>
  </conditionalFormatting>
  <conditionalFormatting sqref="I22">
    <cfRule type="cellIs" dxfId="188" priority="192" operator="lessThan">
      <formula>$H$23</formula>
    </cfRule>
    <cfRule type="cellIs" dxfId="187" priority="193" operator="lessThan">
      <formula>$H$21</formula>
    </cfRule>
    <cfRule type="cellIs" dxfId="186" priority="194" operator="greaterThan">
      <formula>$H$21</formula>
    </cfRule>
  </conditionalFormatting>
  <conditionalFormatting sqref="I25">
    <cfRule type="cellIs" dxfId="185" priority="189" operator="lessThan">
      <formula>$H$26</formula>
    </cfRule>
    <cfRule type="cellIs" dxfId="184" priority="190" operator="lessThan">
      <formula>$H$24</formula>
    </cfRule>
    <cfRule type="cellIs" dxfId="183" priority="191" operator="greaterThan">
      <formula>$H$24</formula>
    </cfRule>
  </conditionalFormatting>
  <conditionalFormatting sqref="I28">
    <cfRule type="cellIs" dxfId="182" priority="186" operator="lessThan">
      <formula>$H$29</formula>
    </cfRule>
    <cfRule type="cellIs" dxfId="181" priority="187" operator="lessThan">
      <formula>$H$27</formula>
    </cfRule>
    <cfRule type="cellIs" dxfId="180" priority="188" operator="greaterThan">
      <formula>$H$27</formula>
    </cfRule>
  </conditionalFormatting>
  <conditionalFormatting sqref="I31">
    <cfRule type="cellIs" dxfId="179" priority="183" operator="lessThan">
      <formula>$H$32</formula>
    </cfRule>
    <cfRule type="cellIs" dxfId="178" priority="184" operator="lessThan">
      <formula>$H$30</formula>
    </cfRule>
    <cfRule type="cellIs" dxfId="177" priority="185" operator="greaterThan">
      <formula>$H$30</formula>
    </cfRule>
  </conditionalFormatting>
  <conditionalFormatting sqref="M7">
    <cfRule type="cellIs" dxfId="176" priority="177" operator="lessThan">
      <formula>$L$8</formula>
    </cfRule>
    <cfRule type="cellIs" dxfId="175" priority="178" operator="lessThan">
      <formula>$L$6</formula>
    </cfRule>
    <cfRule type="cellIs" dxfId="174" priority="179" operator="greaterThan">
      <formula>$L$6</formula>
    </cfRule>
  </conditionalFormatting>
  <conditionalFormatting sqref="M10">
    <cfRule type="cellIs" dxfId="173" priority="174" operator="lessThan">
      <formula>$L$11</formula>
    </cfRule>
    <cfRule type="cellIs" dxfId="172" priority="175" operator="lessThan">
      <formula>$L$9</formula>
    </cfRule>
    <cfRule type="cellIs" dxfId="171" priority="176" operator="greaterThan">
      <formula>$L$9</formula>
    </cfRule>
  </conditionalFormatting>
  <conditionalFormatting sqref="M13">
    <cfRule type="cellIs" dxfId="170" priority="171" operator="lessThan">
      <formula>$L$14</formula>
    </cfRule>
    <cfRule type="cellIs" dxfId="169" priority="172" operator="lessThan">
      <formula>$L$12</formula>
    </cfRule>
    <cfRule type="cellIs" dxfId="168" priority="173" operator="greaterThan">
      <formula>$L$12</formula>
    </cfRule>
  </conditionalFormatting>
  <conditionalFormatting sqref="M16">
    <cfRule type="cellIs" dxfId="167" priority="168" operator="lessThan">
      <formula>$L$17</formula>
    </cfRule>
    <cfRule type="cellIs" dxfId="166" priority="169" operator="lessThan">
      <formula>$L$15</formula>
    </cfRule>
    <cfRule type="cellIs" dxfId="165" priority="170" operator="greaterThan">
      <formula>$L$15</formula>
    </cfRule>
  </conditionalFormatting>
  <conditionalFormatting sqref="M19">
    <cfRule type="cellIs" dxfId="164" priority="165" operator="lessThan">
      <formula>$L$20</formula>
    </cfRule>
    <cfRule type="cellIs" dxfId="163" priority="166" operator="lessThan">
      <formula>$L$18</formula>
    </cfRule>
    <cfRule type="cellIs" dxfId="162" priority="167" operator="greaterThan">
      <formula>$L$18</formula>
    </cfRule>
  </conditionalFormatting>
  <conditionalFormatting sqref="M22">
    <cfRule type="cellIs" dxfId="161" priority="162" operator="lessThan">
      <formula>$L$23</formula>
    </cfRule>
    <cfRule type="cellIs" dxfId="160" priority="163" operator="lessThan">
      <formula>$L$21</formula>
    </cfRule>
    <cfRule type="cellIs" dxfId="159" priority="164" operator="greaterThan">
      <formula>$L$21</formula>
    </cfRule>
  </conditionalFormatting>
  <conditionalFormatting sqref="M25">
    <cfRule type="cellIs" dxfId="158" priority="159" operator="lessThan">
      <formula>$L$26</formula>
    </cfRule>
    <cfRule type="cellIs" dxfId="157" priority="160" operator="lessThan">
      <formula>$L$24</formula>
    </cfRule>
    <cfRule type="cellIs" dxfId="156" priority="161" operator="greaterThan">
      <formula>$L$24</formula>
    </cfRule>
  </conditionalFormatting>
  <conditionalFormatting sqref="M28">
    <cfRule type="cellIs" dxfId="155" priority="156" operator="lessThan">
      <formula>$L$29</formula>
    </cfRule>
    <cfRule type="cellIs" dxfId="154" priority="157" operator="lessThan">
      <formula>$L$27</formula>
    </cfRule>
    <cfRule type="cellIs" dxfId="153" priority="158" operator="greaterThan">
      <formula>$L$27</formula>
    </cfRule>
  </conditionalFormatting>
  <conditionalFormatting sqref="M31">
    <cfRule type="cellIs" dxfId="152" priority="153" operator="lessThan">
      <formula>$L$32</formula>
    </cfRule>
    <cfRule type="cellIs" dxfId="151" priority="154" operator="lessThan">
      <formula>$L$30</formula>
    </cfRule>
    <cfRule type="cellIs" dxfId="150" priority="155" operator="greaterThan">
      <formula>$L$30</formula>
    </cfRule>
  </conditionalFormatting>
  <conditionalFormatting sqref="Q7">
    <cfRule type="cellIs" dxfId="149" priority="150" operator="lessThan">
      <formula>$P$8</formula>
    </cfRule>
    <cfRule type="cellIs" dxfId="148" priority="151" operator="lessThan">
      <formula>$P$6</formula>
    </cfRule>
    <cfRule type="cellIs" dxfId="147" priority="152" operator="greaterThan">
      <formula>$P$6</formula>
    </cfRule>
  </conditionalFormatting>
  <conditionalFormatting sqref="Q10">
    <cfRule type="cellIs" dxfId="146" priority="147" operator="lessThan">
      <formula>$P$11</formula>
    </cfRule>
    <cfRule type="cellIs" dxfId="145" priority="148" operator="lessThan">
      <formula>$P$9</formula>
    </cfRule>
    <cfRule type="cellIs" dxfId="144" priority="149" operator="greaterThan">
      <formula>$P$9</formula>
    </cfRule>
  </conditionalFormatting>
  <conditionalFormatting sqref="Q13">
    <cfRule type="cellIs" dxfId="143" priority="144" operator="lessThan">
      <formula>$P$14</formula>
    </cfRule>
    <cfRule type="cellIs" dxfId="142" priority="145" operator="lessThan">
      <formula>$P$12</formula>
    </cfRule>
    <cfRule type="cellIs" dxfId="141" priority="146" operator="greaterThan">
      <formula>$P$12</formula>
    </cfRule>
  </conditionalFormatting>
  <conditionalFormatting sqref="Q16">
    <cfRule type="cellIs" dxfId="140" priority="141" operator="lessThan">
      <formula>$P$17</formula>
    </cfRule>
    <cfRule type="cellIs" dxfId="139" priority="142" operator="lessThan">
      <formula>$P$15</formula>
    </cfRule>
    <cfRule type="cellIs" dxfId="138" priority="143" operator="greaterThan">
      <formula>$P$15</formula>
    </cfRule>
  </conditionalFormatting>
  <conditionalFormatting sqref="Q19">
    <cfRule type="cellIs" dxfId="137" priority="138" operator="lessThan">
      <formula>$P$20</formula>
    </cfRule>
    <cfRule type="cellIs" dxfId="136" priority="139" operator="lessThan">
      <formula>$P$18</formula>
    </cfRule>
    <cfRule type="cellIs" dxfId="135" priority="140" operator="greaterThan">
      <formula>$P$18</formula>
    </cfRule>
  </conditionalFormatting>
  <conditionalFormatting sqref="Q22">
    <cfRule type="cellIs" dxfId="134" priority="135" operator="lessThan">
      <formula>$P$23</formula>
    </cfRule>
    <cfRule type="cellIs" dxfId="133" priority="136" operator="lessThan">
      <formula>$P$21</formula>
    </cfRule>
    <cfRule type="cellIs" dxfId="132" priority="137" operator="greaterThan">
      <formula>$P$21</formula>
    </cfRule>
  </conditionalFormatting>
  <conditionalFormatting sqref="Q25">
    <cfRule type="cellIs" dxfId="131" priority="132" operator="lessThan">
      <formula>$P$26</formula>
    </cfRule>
    <cfRule type="cellIs" dxfId="130" priority="133" operator="lessThan">
      <formula>$P$24</formula>
    </cfRule>
    <cfRule type="cellIs" dxfId="129" priority="134" operator="greaterThan">
      <formula>$P$24</formula>
    </cfRule>
  </conditionalFormatting>
  <conditionalFormatting sqref="Q28">
    <cfRule type="cellIs" dxfId="128" priority="129" operator="lessThan">
      <formula>$P$29</formula>
    </cfRule>
    <cfRule type="cellIs" dxfId="127" priority="130" operator="lessThan">
      <formula>$P$27</formula>
    </cfRule>
    <cfRule type="cellIs" dxfId="126" priority="131" operator="greaterThan">
      <formula>$P$24</formula>
    </cfRule>
  </conditionalFormatting>
  <conditionalFormatting sqref="Q31">
    <cfRule type="cellIs" dxfId="125" priority="126" operator="lessThan">
      <formula>$P$32</formula>
    </cfRule>
    <cfRule type="cellIs" dxfId="124" priority="127" operator="lessThan">
      <formula>$P$30</formula>
    </cfRule>
    <cfRule type="cellIs" dxfId="123" priority="128" operator="greaterThan">
      <formula>$P$30</formula>
    </cfRule>
  </conditionalFormatting>
  <conditionalFormatting sqref="U7">
    <cfRule type="cellIs" dxfId="122" priority="123" operator="lessThan">
      <formula>$T$8</formula>
    </cfRule>
    <cfRule type="cellIs" dxfId="121" priority="124" operator="lessThan">
      <formula>$T$6</formula>
    </cfRule>
    <cfRule type="cellIs" dxfId="120" priority="125" operator="greaterThan">
      <formula>$T$6</formula>
    </cfRule>
  </conditionalFormatting>
  <conditionalFormatting sqref="U10">
    <cfRule type="cellIs" dxfId="119" priority="120" operator="lessThan">
      <formula>$T$11</formula>
    </cfRule>
    <cfRule type="cellIs" dxfId="118" priority="121" operator="lessThan">
      <formula>$T$9</formula>
    </cfRule>
    <cfRule type="cellIs" dxfId="117" priority="122" operator="greaterThan">
      <formula>$T$9</formula>
    </cfRule>
  </conditionalFormatting>
  <conditionalFormatting sqref="U13">
    <cfRule type="cellIs" dxfId="116" priority="117" operator="lessThan">
      <formula>$T$14</formula>
    </cfRule>
    <cfRule type="cellIs" dxfId="115" priority="118" operator="lessThan">
      <formula>$T$12</formula>
    </cfRule>
    <cfRule type="cellIs" dxfId="114" priority="119" operator="greaterThan">
      <formula>$T$12</formula>
    </cfRule>
  </conditionalFormatting>
  <conditionalFormatting sqref="U16">
    <cfRule type="cellIs" dxfId="113" priority="114" operator="lessThan">
      <formula>$T$17</formula>
    </cfRule>
    <cfRule type="cellIs" dxfId="112" priority="115" operator="lessThan">
      <formula>$T$15</formula>
    </cfRule>
    <cfRule type="cellIs" dxfId="111" priority="116" operator="greaterThan">
      <formula>$T$15</formula>
    </cfRule>
  </conditionalFormatting>
  <conditionalFormatting sqref="U19">
    <cfRule type="cellIs" dxfId="110" priority="111" operator="lessThan">
      <formula>$T$20</formula>
    </cfRule>
    <cfRule type="cellIs" dxfId="109" priority="112" operator="lessThan">
      <formula>$T$18</formula>
    </cfRule>
    <cfRule type="cellIs" dxfId="108" priority="113" operator="greaterThan">
      <formula>$T$18</formula>
    </cfRule>
  </conditionalFormatting>
  <conditionalFormatting sqref="U22">
    <cfRule type="cellIs" dxfId="107" priority="108" operator="lessThan">
      <formula>$T$23</formula>
    </cfRule>
    <cfRule type="cellIs" dxfId="106" priority="109" operator="lessThan">
      <formula>$T$21</formula>
    </cfRule>
    <cfRule type="cellIs" dxfId="105" priority="110" operator="greaterThan">
      <formula>$T$21</formula>
    </cfRule>
  </conditionalFormatting>
  <conditionalFormatting sqref="U25">
    <cfRule type="cellIs" dxfId="104" priority="105" operator="lessThan">
      <formula>$T$26</formula>
    </cfRule>
    <cfRule type="cellIs" dxfId="103" priority="106" operator="lessThan">
      <formula>$T$24</formula>
    </cfRule>
    <cfRule type="cellIs" dxfId="102" priority="107" operator="greaterThan">
      <formula>$T$24</formula>
    </cfRule>
  </conditionalFormatting>
  <conditionalFormatting sqref="U28">
    <cfRule type="cellIs" dxfId="101" priority="102" operator="lessThan">
      <formula>$T$29</formula>
    </cfRule>
    <cfRule type="cellIs" dxfId="100" priority="103" operator="lessThan">
      <formula>$T$27</formula>
    </cfRule>
    <cfRule type="cellIs" dxfId="99" priority="104" operator="greaterThan">
      <formula>$T$27</formula>
    </cfRule>
  </conditionalFormatting>
  <conditionalFormatting sqref="U31">
    <cfRule type="cellIs" dxfId="98" priority="99" operator="lessThan">
      <formula>$T$32</formula>
    </cfRule>
    <cfRule type="cellIs" dxfId="97" priority="100" operator="lessThan">
      <formula>$T$30</formula>
    </cfRule>
    <cfRule type="cellIs" dxfId="96" priority="101" operator="greaterThan">
      <formula>$T$30</formula>
    </cfRule>
  </conditionalFormatting>
  <conditionalFormatting sqref="Y7">
    <cfRule type="cellIs" dxfId="95" priority="96" operator="lessThan">
      <formula>$X$8</formula>
    </cfRule>
    <cfRule type="cellIs" dxfId="94" priority="97" operator="lessThan">
      <formula>$X$6</formula>
    </cfRule>
    <cfRule type="cellIs" dxfId="93" priority="98" operator="greaterThan">
      <formula>$X$6</formula>
    </cfRule>
  </conditionalFormatting>
  <conditionalFormatting sqref="Y10">
    <cfRule type="cellIs" dxfId="92" priority="93" operator="lessThan">
      <formula>$X$11</formula>
    </cfRule>
    <cfRule type="cellIs" dxfId="91" priority="94" operator="lessThan">
      <formula>$X$9</formula>
    </cfRule>
    <cfRule type="cellIs" dxfId="90" priority="95" operator="greaterThan">
      <formula>$X$9</formula>
    </cfRule>
  </conditionalFormatting>
  <conditionalFormatting sqref="Y13">
    <cfRule type="cellIs" dxfId="89" priority="90" operator="lessThan">
      <formula>$X$14</formula>
    </cfRule>
    <cfRule type="cellIs" dxfId="88" priority="91" operator="lessThan">
      <formula>$X$12</formula>
    </cfRule>
    <cfRule type="cellIs" dxfId="87" priority="92" operator="greaterThan">
      <formula>$X$12</formula>
    </cfRule>
  </conditionalFormatting>
  <conditionalFormatting sqref="Y16">
    <cfRule type="cellIs" dxfId="86" priority="87" operator="lessThan">
      <formula>$X$17</formula>
    </cfRule>
    <cfRule type="cellIs" dxfId="85" priority="88" operator="lessThan">
      <formula>$X$15</formula>
    </cfRule>
    <cfRule type="cellIs" dxfId="84" priority="89" operator="greaterThan">
      <formula>$X$15</formula>
    </cfRule>
  </conditionalFormatting>
  <conditionalFormatting sqref="Y19">
    <cfRule type="cellIs" dxfId="83" priority="84" operator="lessThan">
      <formula>$X$20</formula>
    </cfRule>
    <cfRule type="cellIs" dxfId="82" priority="85" operator="lessThan">
      <formula>$X$18</formula>
    </cfRule>
    <cfRule type="cellIs" dxfId="81" priority="86" operator="greaterThan">
      <formula>$X$18</formula>
    </cfRule>
  </conditionalFormatting>
  <conditionalFormatting sqref="Y22">
    <cfRule type="cellIs" dxfId="80" priority="80" operator="lessThan">
      <formula>$X$23</formula>
    </cfRule>
    <cfRule type="cellIs" dxfId="79" priority="81" operator="lessThan">
      <formula>$X$21</formula>
    </cfRule>
    <cfRule type="cellIs" dxfId="78" priority="82" operator="greaterThan">
      <formula>$X$21</formula>
    </cfRule>
  </conditionalFormatting>
  <conditionalFormatting sqref="Y25">
    <cfRule type="cellIs" dxfId="77" priority="77" operator="lessThan">
      <formula>$X$26</formula>
    </cfRule>
    <cfRule type="cellIs" dxfId="76" priority="78" operator="lessThan">
      <formula>$X$24</formula>
    </cfRule>
    <cfRule type="cellIs" dxfId="75" priority="79" operator="greaterThan">
      <formula>$X$24</formula>
    </cfRule>
  </conditionalFormatting>
  <conditionalFormatting sqref="Y28">
    <cfRule type="cellIs" dxfId="74" priority="74" operator="lessThan">
      <formula>$X$29</formula>
    </cfRule>
    <cfRule type="cellIs" dxfId="73" priority="75" operator="lessThan">
      <formula>$X$27</formula>
    </cfRule>
    <cfRule type="cellIs" dxfId="72" priority="76" operator="greaterThan">
      <formula>$X$27</formula>
    </cfRule>
  </conditionalFormatting>
  <conditionalFormatting sqref="Y31">
    <cfRule type="cellIs" dxfId="71" priority="71" operator="lessThan">
      <formula>$X$32</formula>
    </cfRule>
    <cfRule type="cellIs" dxfId="70" priority="72" operator="lessThan">
      <formula>$X$30</formula>
    </cfRule>
    <cfRule type="cellIs" dxfId="69" priority="73" operator="greaterThan">
      <formula>$X$30</formula>
    </cfRule>
  </conditionalFormatting>
  <conditionalFormatting sqref="AC7">
    <cfRule type="cellIs" dxfId="68" priority="68" operator="lessThan">
      <formula>$AB$8</formula>
    </cfRule>
    <cfRule type="cellIs" dxfId="67" priority="69" operator="lessThan">
      <formula>$AB$6</formula>
    </cfRule>
    <cfRule type="cellIs" dxfId="66" priority="70" operator="greaterThan">
      <formula>$AB$6</formula>
    </cfRule>
  </conditionalFormatting>
  <conditionalFormatting sqref="AC10">
    <cfRule type="cellIs" dxfId="65" priority="65" operator="lessThan">
      <formula>$AB$11</formula>
    </cfRule>
    <cfRule type="cellIs" dxfId="64" priority="66" operator="lessThan">
      <formula>$AB$9</formula>
    </cfRule>
    <cfRule type="cellIs" dxfId="63" priority="67" operator="greaterThan">
      <formula>$AB$9</formula>
    </cfRule>
  </conditionalFormatting>
  <conditionalFormatting sqref="AC13">
    <cfRule type="cellIs" dxfId="62" priority="62" operator="lessThan">
      <formula>$AB$14</formula>
    </cfRule>
    <cfRule type="cellIs" dxfId="61" priority="63" operator="lessThan">
      <formula>$AB$12</formula>
    </cfRule>
    <cfRule type="cellIs" dxfId="60" priority="64" operator="greaterThan">
      <formula>$AB$12</formula>
    </cfRule>
  </conditionalFormatting>
  <conditionalFormatting sqref="AC16">
    <cfRule type="cellIs" dxfId="59" priority="59" operator="lessThan">
      <formula>$AB$17</formula>
    </cfRule>
    <cfRule type="cellIs" dxfId="58" priority="60" operator="lessThan">
      <formula>$AB$15</formula>
    </cfRule>
    <cfRule type="cellIs" dxfId="57" priority="61" operator="greaterThan">
      <formula>$AB$15</formula>
    </cfRule>
  </conditionalFormatting>
  <conditionalFormatting sqref="AC19">
    <cfRule type="cellIs" dxfId="56" priority="56" operator="lessThan">
      <formula>$AB$20</formula>
    </cfRule>
    <cfRule type="cellIs" dxfId="55" priority="57" operator="lessThan">
      <formula>$AB$18</formula>
    </cfRule>
    <cfRule type="cellIs" dxfId="54" priority="58" operator="greaterThan">
      <formula>$AB$18</formula>
    </cfRule>
  </conditionalFormatting>
  <conditionalFormatting sqref="AC22">
    <cfRule type="cellIs" dxfId="53" priority="53" operator="lessThan">
      <formula>$AB$23</formula>
    </cfRule>
    <cfRule type="cellIs" dxfId="52" priority="54" operator="lessThan">
      <formula>$AB$21</formula>
    </cfRule>
    <cfRule type="cellIs" dxfId="51" priority="55" operator="greaterThan">
      <formula>$AB$21</formula>
    </cfRule>
  </conditionalFormatting>
  <conditionalFormatting sqref="AC25">
    <cfRule type="cellIs" dxfId="50" priority="50" operator="lessThan">
      <formula>$AB$26</formula>
    </cfRule>
    <cfRule type="cellIs" dxfId="49" priority="51" operator="lessThan">
      <formula>$AB$24</formula>
    </cfRule>
    <cfRule type="cellIs" dxfId="48" priority="52" operator="greaterThan">
      <formula>$AB$24</formula>
    </cfRule>
  </conditionalFormatting>
  <conditionalFormatting sqref="AC28">
    <cfRule type="cellIs" dxfId="47" priority="47" operator="lessThan">
      <formula>$AB$29</formula>
    </cfRule>
    <cfRule type="cellIs" dxfId="46" priority="48" operator="lessThan">
      <formula>$AB$27</formula>
    </cfRule>
    <cfRule type="cellIs" dxfId="45" priority="49" operator="greaterThan">
      <formula>$AB$27</formula>
    </cfRule>
  </conditionalFormatting>
  <conditionalFormatting sqref="AC31">
    <cfRule type="cellIs" dxfId="44" priority="44" operator="lessThan">
      <formula>$AB$32</formula>
    </cfRule>
    <cfRule type="cellIs" dxfId="43" priority="45" operator="lessThan">
      <formula>$AB$30</formula>
    </cfRule>
    <cfRule type="cellIs" dxfId="42" priority="46" operator="greaterThan">
      <formula>$AB$30</formula>
    </cfRule>
  </conditionalFormatting>
  <conditionalFormatting sqref="AG7">
    <cfRule type="cellIs" dxfId="41" priority="41" operator="lessThan">
      <formula>$AF$8</formula>
    </cfRule>
    <cfRule type="cellIs" dxfId="40" priority="42" operator="lessThan">
      <formula>$AF$6</formula>
    </cfRule>
    <cfRule type="cellIs" dxfId="39" priority="43" operator="greaterThan">
      <formula>$AF$6</formula>
    </cfRule>
  </conditionalFormatting>
  <conditionalFormatting sqref="AG10">
    <cfRule type="cellIs" dxfId="38" priority="38" operator="lessThan">
      <formula>$AF$11</formula>
    </cfRule>
    <cfRule type="cellIs" dxfId="37" priority="39" operator="lessThan">
      <formula>$AF$9</formula>
    </cfRule>
    <cfRule type="cellIs" dxfId="36" priority="40" operator="greaterThan">
      <formula>$AF$9</formula>
    </cfRule>
  </conditionalFormatting>
  <conditionalFormatting sqref="AG13">
    <cfRule type="cellIs" dxfId="35" priority="35" operator="lessThan">
      <formula>$AF$14</formula>
    </cfRule>
    <cfRule type="cellIs" dxfId="34" priority="36" operator="lessThan">
      <formula>$AF$12</formula>
    </cfRule>
    <cfRule type="cellIs" dxfId="33" priority="37" operator="greaterThan">
      <formula>$AF$12</formula>
    </cfRule>
  </conditionalFormatting>
  <conditionalFormatting sqref="AG16">
    <cfRule type="cellIs" dxfId="32" priority="32" operator="lessThan">
      <formula>$AF$17</formula>
    </cfRule>
    <cfRule type="cellIs" dxfId="31" priority="33" operator="lessThan">
      <formula>$AF$15</formula>
    </cfRule>
    <cfRule type="cellIs" dxfId="30" priority="34" operator="greaterThan">
      <formula>$AF$15</formula>
    </cfRule>
  </conditionalFormatting>
  <conditionalFormatting sqref="AG19">
    <cfRule type="cellIs" dxfId="29" priority="28" operator="lessThan">
      <formula>$AF$20</formula>
    </cfRule>
    <cfRule type="cellIs" dxfId="28" priority="29" operator="lessThan">
      <formula>$AF$18</formula>
    </cfRule>
    <cfRule type="cellIs" dxfId="27" priority="30" operator="greaterThan">
      <formula>$AF$18</formula>
    </cfRule>
  </conditionalFormatting>
  <conditionalFormatting sqref="AG22">
    <cfRule type="cellIs" dxfId="26" priority="25" operator="lessThan">
      <formula>$AF$23</formula>
    </cfRule>
    <cfRule type="cellIs" dxfId="25" priority="26" operator="lessThan">
      <formula>$AF$21</formula>
    </cfRule>
    <cfRule type="cellIs" dxfId="24" priority="27" operator="greaterThan">
      <formula>$AF$21</formula>
    </cfRule>
  </conditionalFormatting>
  <conditionalFormatting sqref="AG25">
    <cfRule type="cellIs" dxfId="23" priority="22" operator="lessThan">
      <formula>$AF$26</formula>
    </cfRule>
    <cfRule type="cellIs" dxfId="22" priority="23" operator="lessThan">
      <formula>$AF$24</formula>
    </cfRule>
    <cfRule type="cellIs" dxfId="21" priority="24" operator="greaterThan">
      <formula>$AF$24</formula>
    </cfRule>
  </conditionalFormatting>
  <conditionalFormatting sqref="AG28">
    <cfRule type="cellIs" dxfId="20" priority="19" operator="lessThan">
      <formula>$AF$29</formula>
    </cfRule>
    <cfRule type="cellIs" dxfId="19" priority="20" operator="lessThan">
      <formula>$AF$27</formula>
    </cfRule>
    <cfRule type="cellIs" dxfId="18" priority="21" operator="greaterThan">
      <formula>$AF$27</formula>
    </cfRule>
  </conditionalFormatting>
  <conditionalFormatting sqref="AG31">
    <cfRule type="cellIs" dxfId="17" priority="16" operator="lessThan">
      <formula>$AF$32</formula>
    </cfRule>
    <cfRule type="cellIs" dxfId="16" priority="17" operator="lessThan">
      <formula>$AF$30</formula>
    </cfRule>
    <cfRule type="cellIs" dxfId="15" priority="18" operator="greaterThan">
      <formula>$AF$30</formula>
    </cfRule>
  </conditionalFormatting>
  <conditionalFormatting sqref="AK22">
    <cfRule type="cellIs" dxfId="14" priority="13" operator="lessThan">
      <formula>$AJ$23</formula>
    </cfRule>
    <cfRule type="cellIs" dxfId="13" priority="14" operator="lessThan">
      <formula>$AJ$21</formula>
    </cfRule>
    <cfRule type="cellIs" dxfId="12" priority="15" operator="greaterThan">
      <formula>$AJ$21</formula>
    </cfRule>
  </conditionalFormatting>
  <conditionalFormatting sqref="AK25">
    <cfRule type="cellIs" dxfId="11" priority="10" operator="lessThan">
      <formula>$AJ$26</formula>
    </cfRule>
    <cfRule type="cellIs" dxfId="10" priority="11" operator="lessThan">
      <formula>$AJ$24</formula>
    </cfRule>
    <cfRule type="cellIs" dxfId="9" priority="12" operator="greaterThan">
      <formula>$AJ$24</formula>
    </cfRule>
  </conditionalFormatting>
  <conditionalFormatting sqref="AK28">
    <cfRule type="cellIs" dxfId="8" priority="7" operator="lessThan">
      <formula>$AJ$29</formula>
    </cfRule>
    <cfRule type="cellIs" dxfId="7" priority="8" operator="lessThan">
      <formula>$AJ$27</formula>
    </cfRule>
    <cfRule type="cellIs" dxfId="6" priority="9" operator="greaterThan">
      <formula>$AJ$27</formula>
    </cfRule>
  </conditionalFormatting>
  <conditionalFormatting sqref="AK31">
    <cfRule type="cellIs" dxfId="5" priority="4" operator="lessThan">
      <formula>$AJ$32</formula>
    </cfRule>
    <cfRule type="cellIs" dxfId="4" priority="5" operator="lessThan">
      <formula>$AJ$30</formula>
    </cfRule>
    <cfRule type="cellIs" dxfId="3" priority="6" operator="greaterThan">
      <formula>$AJ$30</formula>
    </cfRule>
  </conditionalFormatting>
  <conditionalFormatting sqref="I10">
    <cfRule type="cellIs" dxfId="2" priority="1" operator="lessThan">
      <formula>$H$11</formula>
    </cfRule>
    <cfRule type="cellIs" dxfId="1" priority="2" operator="lessThan">
      <formula>$H$9</formula>
    </cfRule>
    <cfRule type="cellIs" dxfId="0" priority="3" operator="greaterThan">
      <formula>$H$9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opLeftCell="A31" workbookViewId="0">
      <selection activeCell="A116" sqref="A116"/>
    </sheetView>
  </sheetViews>
  <sheetFormatPr defaultRowHeight="15" x14ac:dyDescent="0.25"/>
  <cols>
    <col min="2" max="2" width="10" customWidth="1"/>
    <col min="3" max="5" width="5" bestFit="1" customWidth="1"/>
    <col min="6" max="11" width="7" bestFit="1" customWidth="1"/>
    <col min="12" max="13" width="5" bestFit="1" customWidth="1"/>
    <col min="14" max="14" width="7" bestFit="1" customWidth="1"/>
    <col min="15" max="17" width="5" bestFit="1" customWidth="1"/>
    <col min="18" max="18" width="8" bestFit="1" customWidth="1"/>
  </cols>
  <sheetData>
    <row r="1" spans="1:17" x14ac:dyDescent="0.25">
      <c r="A1" s="60" t="s">
        <v>21</v>
      </c>
    </row>
    <row r="3" spans="1:17" x14ac:dyDescent="0.25">
      <c r="A3" t="s">
        <v>26</v>
      </c>
    </row>
    <row r="4" spans="1:17" x14ac:dyDescent="0.25">
      <c r="A4" t="s">
        <v>35</v>
      </c>
    </row>
    <row r="6" spans="1:17" x14ac:dyDescent="0.25">
      <c r="A6" t="s">
        <v>22</v>
      </c>
    </row>
    <row r="8" spans="1:17" x14ac:dyDescent="0.25">
      <c r="A8" t="s">
        <v>23</v>
      </c>
      <c r="C8">
        <v>-7</v>
      </c>
      <c r="D8">
        <v>-6</v>
      </c>
      <c r="E8">
        <v>-5</v>
      </c>
      <c r="F8">
        <v>-4</v>
      </c>
      <c r="G8">
        <v>-3</v>
      </c>
      <c r="H8">
        <v>-2</v>
      </c>
      <c r="I8">
        <v>-1</v>
      </c>
      <c r="J8">
        <v>0</v>
      </c>
      <c r="K8">
        <v>1</v>
      </c>
      <c r="L8">
        <v>2</v>
      </c>
      <c r="M8">
        <v>3</v>
      </c>
      <c r="N8">
        <v>4</v>
      </c>
      <c r="O8">
        <v>5</v>
      </c>
      <c r="P8">
        <v>6</v>
      </c>
      <c r="Q8">
        <v>7</v>
      </c>
    </row>
    <row r="9" spans="1:17" x14ac:dyDescent="0.25">
      <c r="A9" t="s">
        <v>24</v>
      </c>
      <c r="C9" s="36">
        <v>2</v>
      </c>
      <c r="D9" s="35">
        <v>1.5</v>
      </c>
      <c r="E9" s="35">
        <v>1.5</v>
      </c>
      <c r="F9" s="35">
        <v>1.5</v>
      </c>
      <c r="G9" s="35">
        <v>1.5</v>
      </c>
      <c r="H9" s="35">
        <v>1.5</v>
      </c>
      <c r="I9" s="35">
        <v>1.5</v>
      </c>
      <c r="J9" s="35">
        <v>1.5</v>
      </c>
      <c r="K9" s="35">
        <v>1.5</v>
      </c>
      <c r="L9" s="35">
        <v>1.5</v>
      </c>
      <c r="M9" s="35">
        <v>1.5</v>
      </c>
      <c r="N9" s="35">
        <v>1.5</v>
      </c>
      <c r="O9" s="35">
        <v>1.5</v>
      </c>
      <c r="P9" s="35">
        <v>2</v>
      </c>
      <c r="Q9" s="35">
        <v>2</v>
      </c>
    </row>
    <row r="11" spans="1:17" x14ac:dyDescent="0.25">
      <c r="A11" s="60" t="s">
        <v>25</v>
      </c>
    </row>
    <row r="12" spans="1:17" x14ac:dyDescent="0.25">
      <c r="A12" t="s">
        <v>27</v>
      </c>
    </row>
    <row r="13" spans="1:17" x14ac:dyDescent="0.25">
      <c r="A13" t="s">
        <v>28</v>
      </c>
    </row>
    <row r="14" spans="1:17" x14ac:dyDescent="0.25">
      <c r="A14" t="s">
        <v>29</v>
      </c>
    </row>
    <row r="16" spans="1:17" x14ac:dyDescent="0.25">
      <c r="A16" t="s">
        <v>12</v>
      </c>
      <c r="C16" s="2">
        <v>21</v>
      </c>
      <c r="D16" s="2">
        <v>21</v>
      </c>
      <c r="E16" s="2">
        <v>21</v>
      </c>
      <c r="F16" s="2">
        <v>21</v>
      </c>
      <c r="G16" s="2">
        <v>21</v>
      </c>
      <c r="H16" s="2">
        <v>21</v>
      </c>
      <c r="I16" s="2">
        <v>21</v>
      </c>
      <c r="J16" s="2">
        <v>21</v>
      </c>
      <c r="K16" s="2">
        <v>21</v>
      </c>
      <c r="L16" s="2">
        <v>21</v>
      </c>
      <c r="M16" s="2">
        <v>21</v>
      </c>
      <c r="N16" s="2">
        <v>21</v>
      </c>
      <c r="O16" s="2">
        <v>21</v>
      </c>
      <c r="P16" s="2">
        <v>21</v>
      </c>
      <c r="Q16" s="2">
        <v>21</v>
      </c>
    </row>
    <row r="17" spans="1:20" x14ac:dyDescent="0.25">
      <c r="A17" t="s">
        <v>23</v>
      </c>
      <c r="C17" s="2">
        <v>-7</v>
      </c>
      <c r="D17" s="2">
        <v>-6</v>
      </c>
      <c r="E17" s="2">
        <v>-5</v>
      </c>
      <c r="F17" s="2">
        <v>-4</v>
      </c>
      <c r="G17" s="2">
        <v>-3</v>
      </c>
      <c r="H17" s="2">
        <v>-2</v>
      </c>
      <c r="I17" s="2">
        <v>-1</v>
      </c>
      <c r="J17" s="2">
        <v>0</v>
      </c>
      <c r="K17" s="2">
        <v>1</v>
      </c>
      <c r="L17" s="2">
        <v>2</v>
      </c>
      <c r="M17" s="2">
        <v>3</v>
      </c>
      <c r="N17" s="2">
        <v>4</v>
      </c>
      <c r="O17" s="2">
        <v>5</v>
      </c>
      <c r="P17" s="2">
        <v>6</v>
      </c>
      <c r="Q17" s="2">
        <v>7</v>
      </c>
    </row>
    <row r="18" spans="1:20" x14ac:dyDescent="0.25">
      <c r="A18" t="s">
        <v>24</v>
      </c>
      <c r="C18" s="74">
        <v>2</v>
      </c>
      <c r="D18" s="27">
        <v>1.5</v>
      </c>
      <c r="E18" s="27">
        <v>1.5</v>
      </c>
      <c r="F18" s="27">
        <v>1.5</v>
      </c>
      <c r="G18" s="27">
        <v>1.5</v>
      </c>
      <c r="H18" s="27">
        <v>1.5</v>
      </c>
      <c r="I18" s="27">
        <v>1.5</v>
      </c>
      <c r="J18" s="27">
        <v>1.5</v>
      </c>
      <c r="K18" s="27">
        <v>1.5</v>
      </c>
      <c r="L18" s="27">
        <v>1.5</v>
      </c>
      <c r="M18" s="27">
        <v>1.5</v>
      </c>
      <c r="N18" s="27">
        <v>1.5</v>
      </c>
      <c r="O18" s="27">
        <v>1.5</v>
      </c>
      <c r="P18" s="27">
        <v>2</v>
      </c>
      <c r="Q18" s="27">
        <v>2</v>
      </c>
    </row>
    <row r="19" spans="1:20" x14ac:dyDescent="0.25">
      <c r="A19" t="s">
        <v>4</v>
      </c>
      <c r="C19" s="2">
        <v>2.2000000000000002</v>
      </c>
      <c r="D19" s="2">
        <v>2.2599999999999998</v>
      </c>
      <c r="E19" s="2">
        <v>2.42</v>
      </c>
      <c r="F19" s="2">
        <v>2.4900000000000002</v>
      </c>
      <c r="G19" s="2">
        <v>2.5499999999999998</v>
      </c>
      <c r="H19" s="2">
        <v>2.9</v>
      </c>
      <c r="I19" s="2">
        <v>2.98</v>
      </c>
      <c r="J19" s="2">
        <v>3.07</v>
      </c>
      <c r="K19" s="2">
        <v>3.16</v>
      </c>
      <c r="L19" s="2">
        <v>3.25</v>
      </c>
      <c r="M19" s="2">
        <v>4.1100000000000003</v>
      </c>
      <c r="N19" s="2">
        <v>4.21</v>
      </c>
      <c r="O19" s="2">
        <v>4.28</v>
      </c>
      <c r="P19" s="2">
        <v>5.01</v>
      </c>
      <c r="Q19" s="2">
        <v>5.13</v>
      </c>
    </row>
    <row r="20" spans="1:20" x14ac:dyDescent="0.25">
      <c r="A20" t="s">
        <v>0</v>
      </c>
      <c r="C20" s="2">
        <v>48.6</v>
      </c>
      <c r="D20" s="2">
        <v>47.8</v>
      </c>
      <c r="E20" s="2">
        <v>47</v>
      </c>
      <c r="F20" s="2">
        <v>46.3</v>
      </c>
      <c r="G20" s="2">
        <v>45.5</v>
      </c>
      <c r="H20" s="2">
        <v>44.7</v>
      </c>
      <c r="I20" s="2">
        <v>43.9</v>
      </c>
      <c r="J20" s="2">
        <v>43.1</v>
      </c>
      <c r="K20" s="2">
        <v>42.3</v>
      </c>
      <c r="L20" s="2">
        <v>41.4</v>
      </c>
      <c r="M20" s="2">
        <v>40.6</v>
      </c>
      <c r="N20" s="2">
        <v>39.799999999999997</v>
      </c>
      <c r="O20" s="2">
        <v>38.9</v>
      </c>
      <c r="P20" s="2">
        <v>38</v>
      </c>
      <c r="Q20" s="2">
        <v>37.200000000000003</v>
      </c>
      <c r="R20" s="77" t="s">
        <v>59</v>
      </c>
    </row>
    <row r="21" spans="1:20" x14ac:dyDescent="0.25">
      <c r="A21" t="s">
        <v>30</v>
      </c>
      <c r="C21" s="2">
        <v>4188</v>
      </c>
      <c r="D21" s="2">
        <v>3940</v>
      </c>
      <c r="E21" s="2">
        <v>3539</v>
      </c>
      <c r="F21" s="2">
        <v>3311</v>
      </c>
      <c r="G21" s="2">
        <v>3093</v>
      </c>
      <c r="H21" s="2">
        <v>2615</v>
      </c>
      <c r="I21" s="2">
        <v>2428</v>
      </c>
      <c r="J21" s="2">
        <v>2251</v>
      </c>
      <c r="K21" s="2">
        <v>2083</v>
      </c>
      <c r="L21" s="2">
        <v>1924</v>
      </c>
      <c r="M21" s="2">
        <v>1443</v>
      </c>
      <c r="N21" s="2">
        <v>1328</v>
      </c>
      <c r="O21" s="2">
        <v>1229</v>
      </c>
      <c r="P21" s="2">
        <v>985</v>
      </c>
      <c r="Q21" s="2">
        <v>898</v>
      </c>
      <c r="R21" s="77" t="s">
        <v>44</v>
      </c>
      <c r="S21" s="1" t="s">
        <v>50</v>
      </c>
      <c r="T21" s="1" t="s">
        <v>56</v>
      </c>
    </row>
    <row r="22" spans="1:20" x14ac:dyDescent="0.25">
      <c r="A22" t="s">
        <v>31</v>
      </c>
      <c r="C22" s="2">
        <f>C18*C21</f>
        <v>8376</v>
      </c>
      <c r="D22" s="2">
        <f t="shared" ref="D22:Q22" si="0">D18*D21</f>
        <v>5910</v>
      </c>
      <c r="E22" s="2">
        <f t="shared" si="0"/>
        <v>5308.5</v>
      </c>
      <c r="F22" s="2">
        <f t="shared" si="0"/>
        <v>4966.5</v>
      </c>
      <c r="G22" s="2">
        <f t="shared" si="0"/>
        <v>4639.5</v>
      </c>
      <c r="H22" s="2">
        <f t="shared" si="0"/>
        <v>3922.5</v>
      </c>
      <c r="I22" s="2">
        <f t="shared" si="0"/>
        <v>3642</v>
      </c>
      <c r="J22" s="2">
        <f t="shared" si="0"/>
        <v>3376.5</v>
      </c>
      <c r="K22" s="2">
        <f t="shared" si="0"/>
        <v>3124.5</v>
      </c>
      <c r="L22" s="2">
        <f t="shared" si="0"/>
        <v>2886</v>
      </c>
      <c r="M22" s="2">
        <f t="shared" si="0"/>
        <v>2164.5</v>
      </c>
      <c r="N22" s="2">
        <f t="shared" si="0"/>
        <v>1992</v>
      </c>
      <c r="O22" s="2">
        <f t="shared" si="0"/>
        <v>1843.5</v>
      </c>
      <c r="P22" s="2">
        <f t="shared" si="0"/>
        <v>1970</v>
      </c>
      <c r="Q22" s="2">
        <f t="shared" si="0"/>
        <v>1796</v>
      </c>
      <c r="R22" s="60">
        <f>SUM(C22:Q22)</f>
        <v>55918</v>
      </c>
      <c r="S22">
        <v>54585.5</v>
      </c>
      <c r="T22" s="62">
        <f>(R22/S22-1)*100</f>
        <v>2.4411244744483529</v>
      </c>
    </row>
    <row r="24" spans="1:20" x14ac:dyDescent="0.25">
      <c r="A24" s="60" t="s">
        <v>32</v>
      </c>
    </row>
    <row r="25" spans="1:20" x14ac:dyDescent="0.25">
      <c r="A25" t="s">
        <v>33</v>
      </c>
    </row>
    <row r="27" spans="1:20" x14ac:dyDescent="0.25">
      <c r="A27" t="s">
        <v>12</v>
      </c>
      <c r="C27" s="2">
        <v>20</v>
      </c>
      <c r="D27" s="2">
        <v>20</v>
      </c>
      <c r="E27" s="2">
        <v>20</v>
      </c>
      <c r="F27" s="2">
        <v>20</v>
      </c>
      <c r="G27" s="2">
        <v>20</v>
      </c>
      <c r="H27" s="2">
        <v>20</v>
      </c>
      <c r="I27" s="2">
        <v>20</v>
      </c>
      <c r="J27" s="2">
        <v>20</v>
      </c>
      <c r="K27" s="2">
        <v>20</v>
      </c>
      <c r="L27" s="2">
        <v>20</v>
      </c>
      <c r="M27" s="2">
        <v>20</v>
      </c>
      <c r="N27" s="2">
        <v>20</v>
      </c>
      <c r="O27" s="2">
        <v>20</v>
      </c>
      <c r="P27" s="2">
        <v>20</v>
      </c>
      <c r="Q27" s="2">
        <v>20</v>
      </c>
    </row>
    <row r="28" spans="1:20" x14ac:dyDescent="0.25">
      <c r="A28" t="s">
        <v>23</v>
      </c>
      <c r="C28" s="2">
        <v>-7</v>
      </c>
      <c r="D28" s="2">
        <v>-6</v>
      </c>
      <c r="E28" s="2">
        <v>-5</v>
      </c>
      <c r="F28" s="2">
        <v>-4</v>
      </c>
      <c r="G28" s="2">
        <v>-3</v>
      </c>
      <c r="H28" s="2">
        <v>-2</v>
      </c>
      <c r="I28" s="2">
        <v>-1</v>
      </c>
      <c r="J28" s="2">
        <v>0</v>
      </c>
      <c r="K28" s="2">
        <v>1</v>
      </c>
      <c r="L28" s="2">
        <v>2</v>
      </c>
      <c r="M28" s="2">
        <v>3</v>
      </c>
      <c r="N28" s="2">
        <v>4</v>
      </c>
      <c r="O28" s="2">
        <v>5</v>
      </c>
      <c r="P28" s="2">
        <v>6</v>
      </c>
      <c r="Q28" s="2">
        <v>7</v>
      </c>
    </row>
    <row r="29" spans="1:20" x14ac:dyDescent="0.25">
      <c r="A29" t="s">
        <v>24</v>
      </c>
      <c r="C29" s="74">
        <v>2</v>
      </c>
      <c r="D29" s="27">
        <v>1.5</v>
      </c>
      <c r="E29" s="27">
        <v>1.5</v>
      </c>
      <c r="F29" s="27">
        <v>1.5</v>
      </c>
      <c r="G29" s="27">
        <v>1.5</v>
      </c>
      <c r="H29" s="27">
        <v>1.5</v>
      </c>
      <c r="I29" s="27">
        <v>1.5</v>
      </c>
      <c r="J29" s="27">
        <v>1.5</v>
      </c>
      <c r="K29" s="27">
        <v>1.5</v>
      </c>
      <c r="L29" s="27">
        <v>1.5</v>
      </c>
      <c r="M29" s="27">
        <v>1.5</v>
      </c>
      <c r="N29" s="27">
        <v>1.5</v>
      </c>
      <c r="O29" s="27">
        <v>1.5</v>
      </c>
      <c r="P29" s="27">
        <v>2</v>
      </c>
      <c r="Q29" s="27">
        <v>2</v>
      </c>
    </row>
    <row r="30" spans="1:20" x14ac:dyDescent="0.25">
      <c r="A30" t="s">
        <v>4</v>
      </c>
      <c r="C30" s="2">
        <v>2.3199999999999998</v>
      </c>
      <c r="D30" s="2">
        <v>2.37</v>
      </c>
      <c r="E30" s="2">
        <v>2.56</v>
      </c>
      <c r="F30" s="2">
        <v>2.63</v>
      </c>
      <c r="G30" s="2">
        <v>2.7</v>
      </c>
      <c r="H30" s="2">
        <v>3.07</v>
      </c>
      <c r="I30" s="2">
        <v>3.16</v>
      </c>
      <c r="J30" s="2">
        <v>3.25</v>
      </c>
      <c r="K30" s="2">
        <v>3.34</v>
      </c>
      <c r="L30" s="2">
        <v>3.42</v>
      </c>
      <c r="M30" s="2">
        <v>4.2699999999999996</v>
      </c>
      <c r="N30" s="2">
        <v>4.34</v>
      </c>
      <c r="O30" s="2">
        <v>4.41</v>
      </c>
      <c r="P30" s="2">
        <v>5.24</v>
      </c>
      <c r="Q30" s="2">
        <v>5.36</v>
      </c>
    </row>
    <row r="31" spans="1:20" x14ac:dyDescent="0.25">
      <c r="A31" t="s">
        <v>0</v>
      </c>
      <c r="C31" s="2">
        <v>46.8</v>
      </c>
      <c r="D31" s="2">
        <v>46</v>
      </c>
      <c r="E31" s="2">
        <v>45.3</v>
      </c>
      <c r="F31" s="2">
        <v>44.5</v>
      </c>
      <c r="G31" s="2">
        <v>43.7</v>
      </c>
      <c r="H31" s="2">
        <v>42.9</v>
      </c>
      <c r="I31" s="2">
        <v>42.1</v>
      </c>
      <c r="J31" s="2">
        <v>41.3</v>
      </c>
      <c r="K31" s="2">
        <v>40.4</v>
      </c>
      <c r="L31" s="2">
        <v>39.6</v>
      </c>
      <c r="M31" s="2">
        <v>38.799999999999997</v>
      </c>
      <c r="N31" s="2">
        <v>37.9</v>
      </c>
      <c r="O31" s="2">
        <v>37</v>
      </c>
      <c r="P31" s="2">
        <v>36.200000000000003</v>
      </c>
      <c r="Q31" s="2">
        <v>35.299999999999997</v>
      </c>
      <c r="R31" s="77" t="s">
        <v>59</v>
      </c>
    </row>
    <row r="32" spans="1:20" x14ac:dyDescent="0.25">
      <c r="A32" t="s">
        <v>30</v>
      </c>
      <c r="C32" s="2">
        <v>3839</v>
      </c>
      <c r="D32" s="2">
        <v>3608</v>
      </c>
      <c r="E32" s="2">
        <v>3218</v>
      </c>
      <c r="F32" s="2">
        <v>3008</v>
      </c>
      <c r="G32" s="2">
        <v>2808</v>
      </c>
      <c r="H32" s="2">
        <v>2358</v>
      </c>
      <c r="I32" s="2">
        <v>2188</v>
      </c>
      <c r="J32" s="2">
        <v>2026</v>
      </c>
      <c r="K32" s="2">
        <v>1872</v>
      </c>
      <c r="L32" s="2">
        <v>1735</v>
      </c>
      <c r="M32" s="2">
        <v>1310</v>
      </c>
      <c r="N32" s="2">
        <v>1213</v>
      </c>
      <c r="O32" s="2">
        <v>1119</v>
      </c>
      <c r="P32" s="2">
        <v>880</v>
      </c>
      <c r="Q32" s="2">
        <v>799</v>
      </c>
      <c r="R32" s="77" t="s">
        <v>44</v>
      </c>
      <c r="S32" s="1" t="s">
        <v>50</v>
      </c>
      <c r="T32" s="1" t="s">
        <v>56</v>
      </c>
    </row>
    <row r="33" spans="1:20" x14ac:dyDescent="0.25">
      <c r="A33" t="s">
        <v>31</v>
      </c>
      <c r="C33" s="2">
        <f>C29*C32</f>
        <v>7678</v>
      </c>
      <c r="D33" s="2">
        <f t="shared" ref="D33" si="1">D29*D32</f>
        <v>5412</v>
      </c>
      <c r="E33" s="2">
        <f t="shared" ref="E33" si="2">E29*E32</f>
        <v>4827</v>
      </c>
      <c r="F33" s="2">
        <f t="shared" ref="F33" si="3">F29*F32</f>
        <v>4512</v>
      </c>
      <c r="G33" s="2">
        <f t="shared" ref="G33" si="4">G29*G32</f>
        <v>4212</v>
      </c>
      <c r="H33" s="2">
        <f t="shared" ref="H33" si="5">H29*H32</f>
        <v>3537</v>
      </c>
      <c r="I33" s="2">
        <f t="shared" ref="I33" si="6">I29*I32</f>
        <v>3282</v>
      </c>
      <c r="J33" s="2">
        <f t="shared" ref="J33" si="7">J29*J32</f>
        <v>3039</v>
      </c>
      <c r="K33" s="2">
        <f t="shared" ref="K33" si="8">K29*K32</f>
        <v>2808</v>
      </c>
      <c r="L33" s="2">
        <f t="shared" ref="L33" si="9">L29*L32</f>
        <v>2602.5</v>
      </c>
      <c r="M33" s="2">
        <f t="shared" ref="M33" si="10">M29*M32</f>
        <v>1965</v>
      </c>
      <c r="N33" s="2">
        <f t="shared" ref="N33" si="11">N29*N32</f>
        <v>1819.5</v>
      </c>
      <c r="O33" s="2">
        <f t="shared" ref="O33" si="12">O29*O32</f>
        <v>1678.5</v>
      </c>
      <c r="P33" s="2">
        <f t="shared" ref="P33" si="13">P29*P32</f>
        <v>1760</v>
      </c>
      <c r="Q33" s="2">
        <f t="shared" ref="Q33" si="14">Q29*Q32</f>
        <v>1598</v>
      </c>
      <c r="R33" s="60">
        <f>SUM(C33:Q33)</f>
        <v>50730.5</v>
      </c>
      <c r="S33">
        <v>50566</v>
      </c>
      <c r="T33" s="62">
        <f>(R33/S33-1)*100</f>
        <v>0.32531740695329603</v>
      </c>
    </row>
    <row r="34" spans="1:20" x14ac:dyDescent="0.25">
      <c r="R34" s="62">
        <f>(R33/R$22-1)*100</f>
        <v>-9.2769770020387003</v>
      </c>
    </row>
    <row r="35" spans="1:20" x14ac:dyDescent="0.25">
      <c r="A35" s="60" t="s">
        <v>51</v>
      </c>
    </row>
    <row r="37" spans="1:20" x14ac:dyDescent="0.25">
      <c r="A37" s="60" t="s">
        <v>34</v>
      </c>
    </row>
    <row r="38" spans="1:20" x14ac:dyDescent="0.25">
      <c r="A38" t="s">
        <v>36</v>
      </c>
    </row>
    <row r="40" spans="1:20" x14ac:dyDescent="0.25">
      <c r="A40" t="s">
        <v>12</v>
      </c>
      <c r="C40" s="2">
        <v>20</v>
      </c>
      <c r="D40" s="2">
        <v>20</v>
      </c>
      <c r="E40" s="2">
        <v>20</v>
      </c>
      <c r="F40" s="2">
        <v>20</v>
      </c>
      <c r="G40" s="2">
        <v>20</v>
      </c>
      <c r="H40" s="2">
        <v>21</v>
      </c>
      <c r="I40" s="2">
        <v>21</v>
      </c>
      <c r="J40" s="2">
        <v>21</v>
      </c>
      <c r="K40" s="2">
        <v>21</v>
      </c>
      <c r="L40" s="2">
        <v>21</v>
      </c>
      <c r="M40" s="2">
        <v>21</v>
      </c>
      <c r="N40" s="2">
        <v>22</v>
      </c>
      <c r="O40" s="2">
        <v>22</v>
      </c>
      <c r="P40" s="2">
        <v>22</v>
      </c>
      <c r="Q40" s="2">
        <v>22</v>
      </c>
    </row>
    <row r="41" spans="1:20" x14ac:dyDescent="0.25">
      <c r="A41" t="s">
        <v>23</v>
      </c>
      <c r="C41" s="2">
        <v>-7</v>
      </c>
      <c r="D41" s="2">
        <v>-6</v>
      </c>
      <c r="E41" s="2">
        <v>-5</v>
      </c>
      <c r="F41" s="2">
        <v>-4</v>
      </c>
      <c r="G41" s="2">
        <v>-3</v>
      </c>
      <c r="H41" s="2">
        <v>-2</v>
      </c>
      <c r="I41" s="2">
        <v>-1</v>
      </c>
      <c r="J41" s="2">
        <v>0</v>
      </c>
      <c r="K41" s="2">
        <v>1</v>
      </c>
      <c r="L41" s="2">
        <v>2</v>
      </c>
      <c r="M41" s="2">
        <v>3</v>
      </c>
      <c r="N41" s="2">
        <v>4</v>
      </c>
      <c r="O41" s="2">
        <v>5</v>
      </c>
      <c r="P41" s="2">
        <v>6</v>
      </c>
      <c r="Q41" s="2">
        <v>7</v>
      </c>
    </row>
    <row r="42" spans="1:20" x14ac:dyDescent="0.25">
      <c r="A42" t="s">
        <v>24</v>
      </c>
      <c r="C42" s="74">
        <v>2</v>
      </c>
      <c r="D42" s="27">
        <v>1.5</v>
      </c>
      <c r="E42" s="27">
        <v>1.5</v>
      </c>
      <c r="F42" s="27">
        <v>1.5</v>
      </c>
      <c r="G42" s="27">
        <v>1.5</v>
      </c>
      <c r="H42" s="27">
        <v>1.5</v>
      </c>
      <c r="I42" s="27">
        <v>1.5</v>
      </c>
      <c r="J42" s="27">
        <v>1.5</v>
      </c>
      <c r="K42" s="27">
        <v>1.5</v>
      </c>
      <c r="L42" s="27">
        <v>1.5</v>
      </c>
      <c r="M42" s="27">
        <v>1.5</v>
      </c>
      <c r="N42" s="27">
        <v>1.5</v>
      </c>
      <c r="O42" s="27">
        <v>1.5</v>
      </c>
      <c r="P42" s="27">
        <v>2</v>
      </c>
      <c r="Q42" s="27">
        <v>2</v>
      </c>
    </row>
    <row r="43" spans="1:20" x14ac:dyDescent="0.25">
      <c r="A43" t="s">
        <v>4</v>
      </c>
      <c r="C43" s="2">
        <v>2.3199999999999998</v>
      </c>
      <c r="D43" s="2">
        <v>2.37</v>
      </c>
      <c r="E43" s="2">
        <v>2.56</v>
      </c>
      <c r="F43" s="2">
        <v>2.63</v>
      </c>
      <c r="G43" s="2">
        <v>2.7</v>
      </c>
      <c r="H43" s="2">
        <v>2.9</v>
      </c>
      <c r="I43" s="2">
        <v>2.98</v>
      </c>
      <c r="J43" s="2">
        <v>3.07</v>
      </c>
      <c r="K43" s="2">
        <v>3.16</v>
      </c>
      <c r="L43" s="2">
        <v>3.25</v>
      </c>
      <c r="M43" s="2">
        <v>4.1100000000000003</v>
      </c>
      <c r="N43" s="2">
        <v>399</v>
      </c>
      <c r="O43" s="2">
        <v>4.1100000000000003</v>
      </c>
      <c r="P43" s="2">
        <v>4.79</v>
      </c>
      <c r="Q43" s="2">
        <v>4.9000000000000004</v>
      </c>
    </row>
    <row r="44" spans="1:20" x14ac:dyDescent="0.25">
      <c r="A44" t="s">
        <v>0</v>
      </c>
      <c r="C44" s="2">
        <v>46.8</v>
      </c>
      <c r="D44" s="2">
        <v>46</v>
      </c>
      <c r="E44" s="2">
        <v>45.3</v>
      </c>
      <c r="F44" s="2">
        <v>44.5</v>
      </c>
      <c r="G44" s="2">
        <v>43.7</v>
      </c>
      <c r="H44" s="2">
        <v>44.7</v>
      </c>
      <c r="I44" s="2">
        <v>43.9</v>
      </c>
      <c r="J44" s="2">
        <v>43.1</v>
      </c>
      <c r="K44" s="2">
        <v>42.3</v>
      </c>
      <c r="L44" s="2">
        <v>41.4</v>
      </c>
      <c r="M44" s="2">
        <v>40.6</v>
      </c>
      <c r="N44" s="2">
        <v>41.6</v>
      </c>
      <c r="O44" s="2">
        <v>40.799999999999997</v>
      </c>
      <c r="P44" s="2">
        <v>39.9</v>
      </c>
      <c r="Q44" s="2">
        <v>39</v>
      </c>
      <c r="R44" s="77" t="s">
        <v>59</v>
      </c>
    </row>
    <row r="45" spans="1:20" x14ac:dyDescent="0.25">
      <c r="A45" t="s">
        <v>30</v>
      </c>
      <c r="C45" s="2">
        <v>3839</v>
      </c>
      <c r="D45" s="2">
        <v>3608</v>
      </c>
      <c r="E45" s="2">
        <v>3218</v>
      </c>
      <c r="F45" s="2">
        <v>3008</v>
      </c>
      <c r="G45" s="2">
        <v>2808</v>
      </c>
      <c r="H45" s="2">
        <v>2615</v>
      </c>
      <c r="I45" s="2">
        <v>2428</v>
      </c>
      <c r="J45" s="2">
        <v>2251</v>
      </c>
      <c r="K45" s="2">
        <v>2083</v>
      </c>
      <c r="L45" s="2">
        <v>1924</v>
      </c>
      <c r="M45" s="2">
        <v>1443</v>
      </c>
      <c r="N45" s="2">
        <v>1484</v>
      </c>
      <c r="O45" s="2">
        <v>1361</v>
      </c>
      <c r="P45" s="2">
        <v>1100</v>
      </c>
      <c r="Q45" s="2">
        <v>1007</v>
      </c>
      <c r="R45" s="77" t="s">
        <v>44</v>
      </c>
      <c r="S45" s="1" t="s">
        <v>50</v>
      </c>
      <c r="T45" s="1" t="s">
        <v>56</v>
      </c>
    </row>
    <row r="46" spans="1:20" x14ac:dyDescent="0.25">
      <c r="A46" t="s">
        <v>31</v>
      </c>
      <c r="C46" s="2">
        <f>C42*C45</f>
        <v>7678</v>
      </c>
      <c r="D46" s="2">
        <f t="shared" ref="D46" si="15">D42*D45</f>
        <v>5412</v>
      </c>
      <c r="E46" s="2">
        <f t="shared" ref="E46" si="16">E42*E45</f>
        <v>4827</v>
      </c>
      <c r="F46" s="2">
        <f t="shared" ref="F46" si="17">F42*F45</f>
        <v>4512</v>
      </c>
      <c r="G46" s="2">
        <f t="shared" ref="G46" si="18">G42*G45</f>
        <v>4212</v>
      </c>
      <c r="H46" s="2">
        <f t="shared" ref="H46" si="19">H42*H45</f>
        <v>3922.5</v>
      </c>
      <c r="I46" s="2">
        <f t="shared" ref="I46" si="20">I42*I45</f>
        <v>3642</v>
      </c>
      <c r="J46" s="2">
        <f t="shared" ref="J46" si="21">J42*J45</f>
        <v>3376.5</v>
      </c>
      <c r="K46" s="2">
        <f t="shared" ref="K46" si="22">K42*K45</f>
        <v>3124.5</v>
      </c>
      <c r="L46" s="2">
        <f t="shared" ref="L46" si="23">L42*L45</f>
        <v>2886</v>
      </c>
      <c r="M46" s="2">
        <f t="shared" ref="M46" si="24">M42*M45</f>
        <v>2164.5</v>
      </c>
      <c r="N46" s="2">
        <f t="shared" ref="N46" si="25">N42*N45</f>
        <v>2226</v>
      </c>
      <c r="O46" s="2">
        <f t="shared" ref="O46" si="26">O42*O45</f>
        <v>2041.5</v>
      </c>
      <c r="P46" s="2">
        <f t="shared" ref="P46" si="27">P42*P45</f>
        <v>2200</v>
      </c>
      <c r="Q46" s="2">
        <f t="shared" ref="Q46" si="28">Q42*Q45</f>
        <v>2014</v>
      </c>
      <c r="R46" s="60">
        <f>SUM(C46:Q46)</f>
        <v>54238.5</v>
      </c>
      <c r="S46">
        <v>53673</v>
      </c>
      <c r="T46" s="62">
        <f>(R46/S46-1)*100</f>
        <v>1.0536023699066588</v>
      </c>
    </row>
    <row r="47" spans="1:20" x14ac:dyDescent="0.25">
      <c r="R47" s="62">
        <f>(R46/R$22-1)*100</f>
        <v>-3.0035051325154716</v>
      </c>
    </row>
    <row r="48" spans="1:20" x14ac:dyDescent="0.25">
      <c r="A48" s="60" t="s">
        <v>52</v>
      </c>
    </row>
    <row r="49" spans="1:20" x14ac:dyDescent="0.25">
      <c r="A49" s="60" t="s">
        <v>43</v>
      </c>
    </row>
    <row r="51" spans="1:20" x14ac:dyDescent="0.25">
      <c r="A51" s="60" t="s">
        <v>37</v>
      </c>
    </row>
    <row r="52" spans="1:20" x14ac:dyDescent="0.25">
      <c r="A52" t="s">
        <v>38</v>
      </c>
    </row>
    <row r="54" spans="1:20" x14ac:dyDescent="0.25">
      <c r="A54" t="s">
        <v>12</v>
      </c>
      <c r="C54" s="2">
        <v>21</v>
      </c>
      <c r="D54" s="2">
        <v>21</v>
      </c>
      <c r="E54" s="2">
        <v>21</v>
      </c>
      <c r="F54" s="2">
        <v>21</v>
      </c>
      <c r="G54" s="2">
        <v>21</v>
      </c>
      <c r="H54" s="2">
        <v>21</v>
      </c>
      <c r="I54" s="2">
        <v>21</v>
      </c>
      <c r="J54" s="2">
        <v>21</v>
      </c>
      <c r="K54" s="2">
        <v>21</v>
      </c>
      <c r="L54" s="2">
        <v>21</v>
      </c>
      <c r="M54" s="2">
        <v>21</v>
      </c>
      <c r="N54" s="2">
        <v>21</v>
      </c>
      <c r="O54" s="2">
        <v>21</v>
      </c>
      <c r="P54" s="2">
        <v>21</v>
      </c>
      <c r="Q54" s="2">
        <v>21</v>
      </c>
    </row>
    <row r="55" spans="1:20" x14ac:dyDescent="0.25">
      <c r="A55" t="s">
        <v>23</v>
      </c>
      <c r="C55" s="2">
        <v>-7</v>
      </c>
      <c r="D55" s="2">
        <v>-6</v>
      </c>
      <c r="E55" s="2">
        <v>-5</v>
      </c>
      <c r="F55" s="2">
        <v>-4</v>
      </c>
      <c r="G55" s="2">
        <v>-3</v>
      </c>
      <c r="H55" s="2">
        <v>-2</v>
      </c>
      <c r="I55" s="2">
        <v>-1</v>
      </c>
      <c r="J55" s="2">
        <v>0</v>
      </c>
      <c r="K55" s="2">
        <v>1</v>
      </c>
      <c r="L55" s="2">
        <v>2</v>
      </c>
      <c r="M55" s="2">
        <v>3</v>
      </c>
      <c r="N55" s="2">
        <v>4</v>
      </c>
      <c r="O55" s="2">
        <v>5</v>
      </c>
      <c r="P55" s="2">
        <v>6</v>
      </c>
      <c r="Q55" s="2">
        <v>7</v>
      </c>
    </row>
    <row r="56" spans="1:20" x14ac:dyDescent="0.25">
      <c r="A56" t="s">
        <v>24</v>
      </c>
      <c r="C56" s="74">
        <v>2</v>
      </c>
      <c r="D56" s="27">
        <v>1.5</v>
      </c>
      <c r="E56" s="27">
        <v>1.5</v>
      </c>
      <c r="F56" s="27">
        <v>1.5</v>
      </c>
      <c r="G56" s="27">
        <v>1.5</v>
      </c>
      <c r="H56" s="27">
        <v>1.5</v>
      </c>
      <c r="I56" s="27">
        <v>1.5</v>
      </c>
      <c r="J56" s="27">
        <v>1.5</v>
      </c>
      <c r="K56" s="27">
        <v>1.5</v>
      </c>
      <c r="L56" s="27">
        <v>1.5</v>
      </c>
      <c r="M56" s="27">
        <v>1.5</v>
      </c>
      <c r="N56" s="27">
        <v>1.5</v>
      </c>
      <c r="O56" s="27">
        <v>1.5</v>
      </c>
      <c r="P56" s="27">
        <v>2</v>
      </c>
      <c r="Q56" s="27">
        <v>2</v>
      </c>
    </row>
    <row r="57" spans="1:20" x14ac:dyDescent="0.25">
      <c r="A57" t="s">
        <v>4</v>
      </c>
      <c r="C57" s="2">
        <v>2.36</v>
      </c>
      <c r="D57" s="2">
        <v>2.41</v>
      </c>
      <c r="E57" s="2">
        <v>2.6</v>
      </c>
      <c r="F57" s="2">
        <v>2.66</v>
      </c>
      <c r="G57" s="2">
        <v>2.72</v>
      </c>
      <c r="H57" s="2">
        <v>3.1</v>
      </c>
      <c r="I57" s="2">
        <v>3.18</v>
      </c>
      <c r="J57" s="2">
        <v>3.26</v>
      </c>
      <c r="K57" s="2">
        <v>3.34</v>
      </c>
      <c r="L57" s="2">
        <v>3.42</v>
      </c>
      <c r="M57" s="2">
        <v>4.2699999999999996</v>
      </c>
      <c r="N57" s="2">
        <v>4.33</v>
      </c>
      <c r="O57" s="2">
        <v>4.4000000000000004</v>
      </c>
      <c r="P57" s="2">
        <v>5.19</v>
      </c>
      <c r="Q57" s="2">
        <v>5.3</v>
      </c>
    </row>
    <row r="58" spans="1:20" x14ac:dyDescent="0.25">
      <c r="A58" t="s">
        <v>0</v>
      </c>
      <c r="C58" s="2">
        <v>46.4</v>
      </c>
      <c r="D58" s="2">
        <v>45.7</v>
      </c>
      <c r="E58" s="2">
        <v>45</v>
      </c>
      <c r="F58" s="2">
        <v>44.3</v>
      </c>
      <c r="G58" s="2">
        <v>43.6</v>
      </c>
      <c r="H58" s="2">
        <v>42.8</v>
      </c>
      <c r="I58" s="2">
        <v>42.1</v>
      </c>
      <c r="J58" s="2">
        <v>41.4</v>
      </c>
      <c r="K58" s="2">
        <v>40.6</v>
      </c>
      <c r="L58" s="2">
        <v>39.9</v>
      </c>
      <c r="M58" s="2">
        <v>39.1</v>
      </c>
      <c r="N58" s="2">
        <v>38.299999999999997</v>
      </c>
      <c r="O58" s="2">
        <v>37.5</v>
      </c>
      <c r="P58" s="2">
        <v>36.700000000000003</v>
      </c>
      <c r="Q58" s="2">
        <v>35.9</v>
      </c>
      <c r="R58" s="77" t="s">
        <v>59</v>
      </c>
    </row>
    <row r="59" spans="1:20" x14ac:dyDescent="0.25">
      <c r="A59" t="s">
        <v>30</v>
      </c>
      <c r="C59" s="2">
        <v>3518</v>
      </c>
      <c r="D59" s="2">
        <v>3318</v>
      </c>
      <c r="E59" s="2">
        <v>2967</v>
      </c>
      <c r="F59" s="2">
        <v>2785</v>
      </c>
      <c r="G59" s="2">
        <v>2610</v>
      </c>
      <c r="H59" s="2">
        <v>2200</v>
      </c>
      <c r="I59" s="2">
        <v>2051</v>
      </c>
      <c r="J59" s="2">
        <v>1908</v>
      </c>
      <c r="K59" s="2">
        <v>1772</v>
      </c>
      <c r="L59" s="2">
        <v>1645</v>
      </c>
      <c r="M59" s="2">
        <v>1249</v>
      </c>
      <c r="N59" s="2">
        <v>1162</v>
      </c>
      <c r="O59" s="2">
        <v>1078</v>
      </c>
      <c r="P59" s="2">
        <v>856</v>
      </c>
      <c r="Q59" s="2">
        <v>783</v>
      </c>
      <c r="R59" s="77" t="s">
        <v>44</v>
      </c>
      <c r="S59" s="1" t="s">
        <v>50</v>
      </c>
      <c r="T59" s="1" t="s">
        <v>56</v>
      </c>
    </row>
    <row r="60" spans="1:20" x14ac:dyDescent="0.25">
      <c r="A60" t="s">
        <v>31</v>
      </c>
      <c r="C60" s="2">
        <f>C56*C59</f>
        <v>7036</v>
      </c>
      <c r="D60" s="2">
        <f t="shared" ref="D60" si="29">D56*D59</f>
        <v>4977</v>
      </c>
      <c r="E60" s="2">
        <f t="shared" ref="E60" si="30">E56*E59</f>
        <v>4450.5</v>
      </c>
      <c r="F60" s="2">
        <f t="shared" ref="F60" si="31">F56*F59</f>
        <v>4177.5</v>
      </c>
      <c r="G60" s="2">
        <f t="shared" ref="G60" si="32">G56*G59</f>
        <v>3915</v>
      </c>
      <c r="H60" s="2">
        <f t="shared" ref="H60" si="33">H56*H59</f>
        <v>3300</v>
      </c>
      <c r="I60" s="2">
        <f t="shared" ref="I60" si="34">I56*I59</f>
        <v>3076.5</v>
      </c>
      <c r="J60" s="2">
        <f t="shared" ref="J60" si="35">J56*J59</f>
        <v>2862</v>
      </c>
      <c r="K60" s="2">
        <f t="shared" ref="K60" si="36">K56*K59</f>
        <v>2658</v>
      </c>
      <c r="L60" s="2">
        <f t="shared" ref="L60" si="37">L56*L59</f>
        <v>2467.5</v>
      </c>
      <c r="M60" s="2">
        <f t="shared" ref="M60" si="38">M56*M59</f>
        <v>1873.5</v>
      </c>
      <c r="N60" s="2">
        <f t="shared" ref="N60" si="39">N56*N59</f>
        <v>1743</v>
      </c>
      <c r="O60" s="2">
        <f t="shared" ref="O60" si="40">O56*O59</f>
        <v>1617</v>
      </c>
      <c r="P60" s="2">
        <f t="shared" ref="P60" si="41">P56*P59</f>
        <v>1712</v>
      </c>
      <c r="Q60" s="2">
        <f t="shared" ref="Q60" si="42">Q56*Q59</f>
        <v>1566</v>
      </c>
      <c r="R60" s="60">
        <f>SUM(C60:Q60)</f>
        <v>47431.5</v>
      </c>
      <c r="S60">
        <v>47347.5</v>
      </c>
      <c r="T60" s="62">
        <f>(R60/S60-1)*100</f>
        <v>0.17741169016316505</v>
      </c>
    </row>
    <row r="61" spans="1:20" x14ac:dyDescent="0.25">
      <c r="R61" s="62">
        <f>(R60/R$22-1)*100</f>
        <v>-15.176687292106294</v>
      </c>
    </row>
    <row r="62" spans="1:20" x14ac:dyDescent="0.25">
      <c r="A62" s="60" t="s">
        <v>53</v>
      </c>
    </row>
    <row r="64" spans="1:20" x14ac:dyDescent="0.25">
      <c r="A64" s="60" t="s">
        <v>40</v>
      </c>
    </row>
    <row r="65" spans="1:20" x14ac:dyDescent="0.25">
      <c r="A65" t="s">
        <v>48</v>
      </c>
    </row>
    <row r="67" spans="1:20" x14ac:dyDescent="0.25">
      <c r="A67" t="s">
        <v>12</v>
      </c>
      <c r="C67" s="2">
        <v>21</v>
      </c>
      <c r="D67" s="2">
        <v>21</v>
      </c>
      <c r="E67" s="2">
        <v>21</v>
      </c>
      <c r="F67" s="2">
        <v>21</v>
      </c>
      <c r="G67" s="2">
        <v>21</v>
      </c>
      <c r="H67" s="2">
        <v>21</v>
      </c>
      <c r="I67" s="2">
        <v>21</v>
      </c>
      <c r="J67" s="2">
        <v>21</v>
      </c>
      <c r="K67" s="2">
        <v>21</v>
      </c>
      <c r="L67" s="2">
        <v>21</v>
      </c>
      <c r="M67" s="2">
        <v>21</v>
      </c>
      <c r="N67" s="2">
        <v>21</v>
      </c>
      <c r="O67" s="2">
        <v>21</v>
      </c>
      <c r="P67" s="2">
        <v>21</v>
      </c>
      <c r="Q67" s="2">
        <v>21</v>
      </c>
    </row>
    <row r="68" spans="1:20" x14ac:dyDescent="0.25">
      <c r="A68" t="s">
        <v>23</v>
      </c>
      <c r="C68" s="2">
        <v>-7</v>
      </c>
      <c r="D68" s="2">
        <v>-6</v>
      </c>
      <c r="E68" s="2">
        <v>-5</v>
      </c>
      <c r="F68" s="2">
        <v>-4</v>
      </c>
      <c r="G68" s="2">
        <v>-3</v>
      </c>
      <c r="H68" s="2">
        <v>-2</v>
      </c>
      <c r="I68" s="2">
        <v>-1</v>
      </c>
      <c r="J68" s="2">
        <v>0</v>
      </c>
      <c r="K68" s="2">
        <v>1</v>
      </c>
      <c r="L68" s="2">
        <v>2</v>
      </c>
      <c r="M68" s="2">
        <v>3</v>
      </c>
      <c r="N68" s="2">
        <v>4</v>
      </c>
      <c r="O68" s="2">
        <v>5</v>
      </c>
      <c r="P68" s="2">
        <v>6</v>
      </c>
      <c r="Q68" s="2">
        <v>7</v>
      </c>
    </row>
    <row r="69" spans="1:20" x14ac:dyDescent="0.25">
      <c r="A69" t="s">
        <v>24</v>
      </c>
      <c r="C69" s="74">
        <v>2</v>
      </c>
      <c r="D69" s="27">
        <v>1.5</v>
      </c>
      <c r="E69" s="27">
        <v>1.5</v>
      </c>
      <c r="F69" s="27">
        <v>1.5</v>
      </c>
      <c r="G69" s="27">
        <v>1.5</v>
      </c>
      <c r="H69" s="27">
        <v>1.5</v>
      </c>
      <c r="I69" s="27">
        <v>1.5</v>
      </c>
      <c r="J69" s="27">
        <v>1.5</v>
      </c>
      <c r="K69" s="27">
        <v>1.5</v>
      </c>
      <c r="L69" s="27">
        <v>1.5</v>
      </c>
      <c r="M69" s="27">
        <v>1.5</v>
      </c>
      <c r="N69" s="27">
        <v>1.5</v>
      </c>
      <c r="O69" s="27">
        <v>1.5</v>
      </c>
      <c r="P69" s="27">
        <v>2</v>
      </c>
      <c r="Q69" s="27">
        <v>2</v>
      </c>
    </row>
    <row r="70" spans="1:20" x14ac:dyDescent="0.25">
      <c r="A70" t="s">
        <v>4</v>
      </c>
      <c r="C70" s="2">
        <v>2.5099999999999998</v>
      </c>
      <c r="D70" s="2">
        <v>2.5499999999999998</v>
      </c>
      <c r="E70" s="2">
        <v>2.78</v>
      </c>
      <c r="F70" s="2">
        <v>2.84</v>
      </c>
      <c r="G70" s="2">
        <v>2.9</v>
      </c>
      <c r="H70" s="2">
        <v>3.31</v>
      </c>
      <c r="I70" s="2">
        <v>3.38</v>
      </c>
      <c r="J70" s="2">
        <v>3.44</v>
      </c>
      <c r="K70" s="2">
        <v>3.48</v>
      </c>
      <c r="L70" s="2">
        <v>3.52</v>
      </c>
      <c r="M70" s="2">
        <v>4.4000000000000004</v>
      </c>
      <c r="N70" s="2">
        <v>4.46</v>
      </c>
      <c r="O70" s="2">
        <v>4.51</v>
      </c>
      <c r="P70" s="2">
        <v>5.37</v>
      </c>
      <c r="Q70" s="2">
        <v>5.46</v>
      </c>
    </row>
    <row r="71" spans="1:20" x14ac:dyDescent="0.25">
      <c r="A71" t="s">
        <v>0</v>
      </c>
      <c r="C71" s="2">
        <v>44.2</v>
      </c>
      <c r="D71" s="2">
        <v>43.6</v>
      </c>
      <c r="E71" s="2">
        <v>42.9</v>
      </c>
      <c r="F71" s="2">
        <v>42.3</v>
      </c>
      <c r="G71" s="2">
        <v>41.6</v>
      </c>
      <c r="H71" s="2">
        <v>41</v>
      </c>
      <c r="I71" s="2">
        <v>40.299999999999997</v>
      </c>
      <c r="J71" s="2">
        <v>39.6</v>
      </c>
      <c r="K71" s="2">
        <v>38.9</v>
      </c>
      <c r="L71" s="2">
        <v>38.200000000000003</v>
      </c>
      <c r="M71" s="2">
        <v>37.5</v>
      </c>
      <c r="N71" s="2">
        <v>36.799999999999997</v>
      </c>
      <c r="O71" s="2">
        <v>36.1</v>
      </c>
      <c r="P71" s="2">
        <v>35.4</v>
      </c>
      <c r="Q71" s="2">
        <v>34.6</v>
      </c>
      <c r="R71" s="77" t="s">
        <v>59</v>
      </c>
    </row>
    <row r="72" spans="1:20" x14ac:dyDescent="0.25">
      <c r="A72" t="s">
        <v>30</v>
      </c>
      <c r="C72" s="2">
        <v>2935</v>
      </c>
      <c r="D72" s="2">
        <v>2788</v>
      </c>
      <c r="E72" s="2">
        <v>2461</v>
      </c>
      <c r="F72" s="2">
        <v>2318</v>
      </c>
      <c r="G72" s="2">
        <v>2180</v>
      </c>
      <c r="H72" s="2">
        <v>1832</v>
      </c>
      <c r="I72" s="2">
        <v>1713</v>
      </c>
      <c r="J72" s="2">
        <v>1609</v>
      </c>
      <c r="K72" s="2">
        <v>1514</v>
      </c>
      <c r="L72" s="2">
        <v>1421</v>
      </c>
      <c r="M72" s="2">
        <v>1078</v>
      </c>
      <c r="N72" s="2">
        <v>1005</v>
      </c>
      <c r="O72" s="2">
        <v>933</v>
      </c>
      <c r="P72" s="2">
        <v>735</v>
      </c>
      <c r="Q72" s="2">
        <v>675</v>
      </c>
      <c r="R72" s="77" t="s">
        <v>44</v>
      </c>
      <c r="S72" s="1" t="s">
        <v>50</v>
      </c>
      <c r="T72" s="1" t="s">
        <v>56</v>
      </c>
    </row>
    <row r="73" spans="1:20" x14ac:dyDescent="0.25">
      <c r="A73" t="s">
        <v>31</v>
      </c>
      <c r="C73" s="2">
        <f>C69*C72</f>
        <v>5870</v>
      </c>
      <c r="D73" s="2">
        <f t="shared" ref="D73:Q73" si="43">D69*D72</f>
        <v>4182</v>
      </c>
      <c r="E73" s="2">
        <f t="shared" si="43"/>
        <v>3691.5</v>
      </c>
      <c r="F73" s="2">
        <f t="shared" si="43"/>
        <v>3477</v>
      </c>
      <c r="G73" s="2">
        <f t="shared" si="43"/>
        <v>3270</v>
      </c>
      <c r="H73" s="2">
        <f t="shared" si="43"/>
        <v>2748</v>
      </c>
      <c r="I73" s="2">
        <f t="shared" si="43"/>
        <v>2569.5</v>
      </c>
      <c r="J73" s="2">
        <f t="shared" si="43"/>
        <v>2413.5</v>
      </c>
      <c r="K73" s="2">
        <f t="shared" si="43"/>
        <v>2271</v>
      </c>
      <c r="L73" s="2">
        <f t="shared" si="43"/>
        <v>2131.5</v>
      </c>
      <c r="M73" s="2">
        <f t="shared" si="43"/>
        <v>1617</v>
      </c>
      <c r="N73" s="2">
        <f t="shared" si="43"/>
        <v>1507.5</v>
      </c>
      <c r="O73" s="2">
        <f t="shared" si="43"/>
        <v>1399.5</v>
      </c>
      <c r="P73" s="2">
        <f t="shared" si="43"/>
        <v>1470</v>
      </c>
      <c r="Q73" s="2">
        <f t="shared" si="43"/>
        <v>1350</v>
      </c>
      <c r="R73" s="60">
        <f>SUM(C73:Q73)</f>
        <v>39968</v>
      </c>
      <c r="S73">
        <v>40353</v>
      </c>
      <c r="T73" s="62">
        <f>(R73/S73-1)*100</f>
        <v>-0.9540802418655403</v>
      </c>
    </row>
    <row r="74" spans="1:20" x14ac:dyDescent="0.25">
      <c r="R74" s="62">
        <f>(R73/R$22-1)*100</f>
        <v>-28.523910011087661</v>
      </c>
    </row>
    <row r="75" spans="1:20" x14ac:dyDescent="0.25">
      <c r="A75" s="60" t="s">
        <v>54</v>
      </c>
    </row>
    <row r="77" spans="1:20" x14ac:dyDescent="0.25">
      <c r="A77" s="60" t="s">
        <v>41</v>
      </c>
    </row>
    <row r="78" spans="1:20" x14ac:dyDescent="0.25">
      <c r="A78" t="s">
        <v>39</v>
      </c>
    </row>
    <row r="80" spans="1:20" x14ac:dyDescent="0.25">
      <c r="A80" t="s">
        <v>12</v>
      </c>
      <c r="C80" s="2">
        <v>21</v>
      </c>
      <c r="D80" s="2">
        <v>21</v>
      </c>
      <c r="E80" s="2">
        <v>21</v>
      </c>
      <c r="F80" s="2">
        <v>21</v>
      </c>
      <c r="G80" s="2">
        <v>21</v>
      </c>
      <c r="H80" s="2">
        <v>21</v>
      </c>
      <c r="I80" s="2">
        <v>21</v>
      </c>
      <c r="J80" s="2">
        <v>21</v>
      </c>
      <c r="K80" s="2">
        <v>21</v>
      </c>
      <c r="L80" s="2">
        <v>21</v>
      </c>
      <c r="M80" s="2">
        <v>21</v>
      </c>
      <c r="N80" s="2">
        <v>21</v>
      </c>
      <c r="O80" s="2">
        <v>21</v>
      </c>
      <c r="P80" s="2">
        <v>21</v>
      </c>
      <c r="Q80" s="2">
        <v>21</v>
      </c>
    </row>
    <row r="81" spans="1:20" x14ac:dyDescent="0.25">
      <c r="A81" t="s">
        <v>23</v>
      </c>
      <c r="C81" s="2">
        <v>-7</v>
      </c>
      <c r="D81" s="2">
        <v>-6</v>
      </c>
      <c r="E81" s="2">
        <v>-5</v>
      </c>
      <c r="F81" s="2">
        <v>-4</v>
      </c>
      <c r="G81" s="2">
        <v>-3</v>
      </c>
      <c r="H81" s="2">
        <v>-2</v>
      </c>
      <c r="I81" s="2">
        <v>-1</v>
      </c>
      <c r="J81" s="2">
        <v>0</v>
      </c>
      <c r="K81" s="2">
        <v>1</v>
      </c>
      <c r="L81" s="2">
        <v>2</v>
      </c>
      <c r="M81" s="2">
        <v>3</v>
      </c>
      <c r="N81" s="2">
        <v>4</v>
      </c>
      <c r="O81" s="2">
        <v>5</v>
      </c>
      <c r="P81" s="2">
        <v>6</v>
      </c>
      <c r="Q81" s="2">
        <v>7</v>
      </c>
    </row>
    <row r="82" spans="1:20" x14ac:dyDescent="0.25">
      <c r="A82" t="s">
        <v>24</v>
      </c>
      <c r="C82" s="74">
        <v>2</v>
      </c>
      <c r="D82" s="27">
        <v>1.5</v>
      </c>
      <c r="E82" s="27">
        <v>1.5</v>
      </c>
      <c r="F82" s="27">
        <v>1.5</v>
      </c>
      <c r="G82" s="27">
        <v>1.5</v>
      </c>
      <c r="H82" s="27">
        <v>1.5</v>
      </c>
      <c r="I82" s="27">
        <v>1.5</v>
      </c>
      <c r="J82" s="27">
        <v>1.5</v>
      </c>
      <c r="K82" s="27">
        <v>1.5</v>
      </c>
      <c r="L82" s="27">
        <v>1.5</v>
      </c>
      <c r="M82" s="27">
        <v>1.5</v>
      </c>
      <c r="N82" s="27">
        <v>1.5</v>
      </c>
      <c r="O82" s="27">
        <v>1.5</v>
      </c>
      <c r="P82" s="27">
        <v>2</v>
      </c>
      <c r="Q82" s="27">
        <v>2</v>
      </c>
    </row>
    <row r="83" spans="1:20" x14ac:dyDescent="0.25">
      <c r="A83" t="s">
        <v>4</v>
      </c>
      <c r="C83" s="2">
        <v>2.59</v>
      </c>
      <c r="D83" s="2">
        <v>2.63</v>
      </c>
      <c r="E83" s="2">
        <v>2.94</v>
      </c>
      <c r="F83" s="2">
        <v>2.98</v>
      </c>
      <c r="G83" s="2">
        <v>3.02</v>
      </c>
      <c r="H83" s="2">
        <v>3.4</v>
      </c>
      <c r="I83" s="2">
        <v>3.44</v>
      </c>
      <c r="J83" s="2">
        <v>3.48</v>
      </c>
      <c r="K83" s="2">
        <v>3.52</v>
      </c>
      <c r="L83" s="2">
        <v>3.56</v>
      </c>
      <c r="M83" s="2">
        <v>4.47</v>
      </c>
      <c r="N83" s="2">
        <v>4.57</v>
      </c>
      <c r="O83" s="2">
        <v>4.68</v>
      </c>
      <c r="P83" s="2">
        <v>5.5</v>
      </c>
      <c r="Q83" s="2">
        <v>5.57</v>
      </c>
    </row>
    <row r="84" spans="1:20" x14ac:dyDescent="0.25">
      <c r="A84" t="s">
        <v>0</v>
      </c>
      <c r="C84" s="2">
        <v>40.700000000000003</v>
      </c>
      <c r="D84" s="2">
        <v>40.1</v>
      </c>
      <c r="E84" s="2">
        <v>39.6</v>
      </c>
      <c r="F84" s="2">
        <v>39</v>
      </c>
      <c r="G84" s="2">
        <v>38.5</v>
      </c>
      <c r="H84" s="2">
        <v>37.9</v>
      </c>
      <c r="I84" s="2">
        <v>37.299999999999997</v>
      </c>
      <c r="J84" s="2">
        <v>36.799999999999997</v>
      </c>
      <c r="K84" s="2">
        <v>36.200000000000003</v>
      </c>
      <c r="L84" s="2">
        <v>35.6</v>
      </c>
      <c r="M84" s="2">
        <v>35</v>
      </c>
      <c r="N84" s="2">
        <v>34.4</v>
      </c>
      <c r="O84" s="2">
        <v>33.799999999999997</v>
      </c>
      <c r="P84" s="2">
        <v>33.200000000000003</v>
      </c>
      <c r="Q84" s="2">
        <v>32.5</v>
      </c>
      <c r="R84" s="77" t="s">
        <v>59</v>
      </c>
    </row>
    <row r="85" spans="1:20" x14ac:dyDescent="0.25">
      <c r="A85" t="s">
        <v>30</v>
      </c>
      <c r="C85" s="2">
        <v>3556</v>
      </c>
      <c r="D85" s="2">
        <v>3381</v>
      </c>
      <c r="E85" s="2">
        <v>2916</v>
      </c>
      <c r="F85" s="2">
        <v>2764</v>
      </c>
      <c r="G85" s="2">
        <v>2616</v>
      </c>
      <c r="H85" s="2">
        <v>2230</v>
      </c>
      <c r="I85" s="2">
        <v>2108</v>
      </c>
      <c r="J85" s="2">
        <v>1988</v>
      </c>
      <c r="K85" s="2">
        <v>1872</v>
      </c>
      <c r="L85" s="2">
        <v>1757</v>
      </c>
      <c r="M85" s="2">
        <v>1326</v>
      </c>
      <c r="N85" s="2">
        <v>1224</v>
      </c>
      <c r="O85" s="2">
        <v>1127</v>
      </c>
      <c r="P85" s="2">
        <v>899</v>
      </c>
      <c r="Q85" s="2">
        <v>827</v>
      </c>
      <c r="R85" s="77" t="s">
        <v>44</v>
      </c>
      <c r="S85" s="1" t="s">
        <v>50</v>
      </c>
      <c r="T85" s="1" t="s">
        <v>56</v>
      </c>
    </row>
    <row r="86" spans="1:20" x14ac:dyDescent="0.25">
      <c r="A86" t="s">
        <v>31</v>
      </c>
      <c r="C86" s="2">
        <f>C82*C85</f>
        <v>7112</v>
      </c>
      <c r="D86" s="2">
        <f t="shared" ref="D86:Q86" si="44">D82*D85</f>
        <v>5071.5</v>
      </c>
      <c r="E86" s="2">
        <f t="shared" si="44"/>
        <v>4374</v>
      </c>
      <c r="F86" s="2">
        <f t="shared" si="44"/>
        <v>4146</v>
      </c>
      <c r="G86" s="2">
        <f t="shared" si="44"/>
        <v>3924</v>
      </c>
      <c r="H86" s="2">
        <f t="shared" si="44"/>
        <v>3345</v>
      </c>
      <c r="I86" s="2">
        <f t="shared" si="44"/>
        <v>3162</v>
      </c>
      <c r="J86" s="2">
        <f t="shared" si="44"/>
        <v>2982</v>
      </c>
      <c r="K86" s="2">
        <f t="shared" si="44"/>
        <v>2808</v>
      </c>
      <c r="L86" s="2">
        <f t="shared" si="44"/>
        <v>2635.5</v>
      </c>
      <c r="M86" s="2">
        <f t="shared" si="44"/>
        <v>1989</v>
      </c>
      <c r="N86" s="2">
        <f t="shared" si="44"/>
        <v>1836</v>
      </c>
      <c r="O86" s="2">
        <f t="shared" si="44"/>
        <v>1690.5</v>
      </c>
      <c r="P86" s="2">
        <f t="shared" si="44"/>
        <v>1798</v>
      </c>
      <c r="Q86" s="2">
        <f t="shared" si="44"/>
        <v>1654</v>
      </c>
      <c r="R86" s="60">
        <f>SUM(C86:Q86)</f>
        <v>48527.5</v>
      </c>
      <c r="S86">
        <v>49089</v>
      </c>
      <c r="T86" s="62">
        <f>(R86/S86-1)*100</f>
        <v>-1.1438407789932548</v>
      </c>
    </row>
    <row r="87" spans="1:20" x14ac:dyDescent="0.25">
      <c r="R87" s="62">
        <f>(R86/R$22-1)*100</f>
        <v>-13.216674416109297</v>
      </c>
    </row>
    <row r="88" spans="1:20" x14ac:dyDescent="0.25">
      <c r="A88" s="60" t="s">
        <v>55</v>
      </c>
    </row>
    <row r="90" spans="1:20" x14ac:dyDescent="0.25">
      <c r="A90" s="60" t="s">
        <v>45</v>
      </c>
    </row>
    <row r="91" spans="1:20" x14ac:dyDescent="0.25">
      <c r="A91" t="s">
        <v>42</v>
      </c>
    </row>
    <row r="93" spans="1:20" x14ac:dyDescent="0.25">
      <c r="A93" t="s">
        <v>12</v>
      </c>
      <c r="C93" s="2">
        <v>21</v>
      </c>
      <c r="D93" s="2">
        <v>21</v>
      </c>
      <c r="E93" s="2">
        <v>21</v>
      </c>
      <c r="F93" s="2">
        <v>21</v>
      </c>
      <c r="G93" s="2">
        <v>21</v>
      </c>
      <c r="H93" s="2">
        <v>21</v>
      </c>
      <c r="I93" s="2">
        <v>21</v>
      </c>
      <c r="J93" s="2">
        <v>21</v>
      </c>
      <c r="K93" s="2">
        <v>21</v>
      </c>
      <c r="L93" s="2">
        <v>21</v>
      </c>
      <c r="M93" s="2">
        <v>21</v>
      </c>
      <c r="N93" s="2">
        <v>21</v>
      </c>
      <c r="O93" s="2">
        <v>21</v>
      </c>
      <c r="P93" s="2">
        <v>21</v>
      </c>
      <c r="Q93" s="2">
        <v>21</v>
      </c>
    </row>
    <row r="94" spans="1:20" x14ac:dyDescent="0.25">
      <c r="A94" t="s">
        <v>23</v>
      </c>
      <c r="C94" s="2">
        <v>-7</v>
      </c>
      <c r="D94" s="2">
        <v>-6</v>
      </c>
      <c r="E94" s="2">
        <v>-5</v>
      </c>
      <c r="F94" s="2">
        <v>-4</v>
      </c>
      <c r="G94" s="2">
        <v>-3</v>
      </c>
      <c r="H94" s="2">
        <v>-2</v>
      </c>
      <c r="I94" s="2">
        <v>-1</v>
      </c>
      <c r="J94" s="2">
        <v>0</v>
      </c>
      <c r="K94" s="2">
        <v>1</v>
      </c>
      <c r="L94" s="2">
        <v>2</v>
      </c>
      <c r="M94" s="2">
        <v>3</v>
      </c>
      <c r="N94" s="2">
        <v>4</v>
      </c>
      <c r="O94" s="2">
        <v>5</v>
      </c>
      <c r="P94" s="2">
        <v>6</v>
      </c>
      <c r="Q94" s="2">
        <v>7</v>
      </c>
    </row>
    <row r="95" spans="1:20" x14ac:dyDescent="0.25">
      <c r="A95" t="s">
        <v>24</v>
      </c>
      <c r="C95" s="74">
        <v>2</v>
      </c>
      <c r="D95" s="27">
        <v>1.5</v>
      </c>
      <c r="E95" s="27">
        <v>1.5</v>
      </c>
      <c r="F95" s="27">
        <v>1.5</v>
      </c>
      <c r="G95" s="27">
        <v>1.5</v>
      </c>
      <c r="H95" s="27">
        <v>1.5</v>
      </c>
      <c r="I95" s="27">
        <v>1.5</v>
      </c>
      <c r="J95" s="27">
        <v>1.5</v>
      </c>
      <c r="K95" s="27">
        <v>1.5</v>
      </c>
      <c r="L95" s="27">
        <v>1.5</v>
      </c>
      <c r="M95" s="27">
        <v>1.5</v>
      </c>
      <c r="N95" s="27">
        <v>1.5</v>
      </c>
      <c r="O95" s="27">
        <v>1.5</v>
      </c>
      <c r="P95" s="27">
        <v>2</v>
      </c>
      <c r="Q95" s="27">
        <v>2</v>
      </c>
    </row>
    <row r="96" spans="1:20" x14ac:dyDescent="0.25">
      <c r="A96" t="s">
        <v>4</v>
      </c>
      <c r="C96" s="2">
        <v>3.7</v>
      </c>
      <c r="D96" s="2">
        <v>3.82</v>
      </c>
      <c r="E96" s="2">
        <v>3.94</v>
      </c>
      <c r="F96" s="2">
        <v>4.05</v>
      </c>
      <c r="G96" s="2">
        <v>4.16</v>
      </c>
      <c r="H96" s="2">
        <v>4.2699999999999996</v>
      </c>
      <c r="I96" s="2">
        <v>4.3600000000000003</v>
      </c>
      <c r="J96" s="2">
        <v>4.4400000000000004</v>
      </c>
      <c r="K96" s="2">
        <v>4.53</v>
      </c>
      <c r="L96" s="2">
        <v>4.6399999999999997</v>
      </c>
      <c r="M96" s="2">
        <v>4.72</v>
      </c>
      <c r="N96" s="2">
        <v>4.8099999999999996</v>
      </c>
      <c r="O96" s="2">
        <v>4.93</v>
      </c>
      <c r="P96" s="2">
        <v>5.03</v>
      </c>
      <c r="Q96" s="2">
        <v>5.13</v>
      </c>
    </row>
    <row r="97" spans="1:20" x14ac:dyDescent="0.25">
      <c r="A97" t="s">
        <v>0</v>
      </c>
      <c r="C97" s="2">
        <v>48.6</v>
      </c>
      <c r="D97" s="2">
        <v>47.8</v>
      </c>
      <c r="E97" s="2">
        <v>47</v>
      </c>
      <c r="F97" s="2">
        <v>46.3</v>
      </c>
      <c r="G97" s="2">
        <v>45.5</v>
      </c>
      <c r="H97" s="2">
        <v>44.7</v>
      </c>
      <c r="I97" s="2">
        <v>43.9</v>
      </c>
      <c r="J97" s="2">
        <v>43.1</v>
      </c>
      <c r="K97" s="2">
        <v>42.3</v>
      </c>
      <c r="L97" s="2">
        <v>41.4</v>
      </c>
      <c r="M97" s="2">
        <v>40.6</v>
      </c>
      <c r="N97" s="2">
        <v>39.799999999999997</v>
      </c>
      <c r="O97" s="2">
        <v>38.9</v>
      </c>
      <c r="P97" s="2">
        <v>38</v>
      </c>
      <c r="Q97" s="2">
        <v>37.200000000000003</v>
      </c>
      <c r="R97" s="77" t="s">
        <v>59</v>
      </c>
    </row>
    <row r="98" spans="1:20" x14ac:dyDescent="0.25">
      <c r="A98" t="s">
        <v>30</v>
      </c>
      <c r="C98" s="2">
        <f t="shared" ref="C98:O98" si="45">C19*C21/C96</f>
        <v>2490.1621621621621</v>
      </c>
      <c r="D98" s="2">
        <f t="shared" si="45"/>
        <v>2330.9947643979058</v>
      </c>
      <c r="E98" s="2">
        <f t="shared" si="45"/>
        <v>2173.7005076142132</v>
      </c>
      <c r="F98" s="2">
        <f t="shared" si="45"/>
        <v>2035.6518518518521</v>
      </c>
      <c r="G98" s="2">
        <f t="shared" si="45"/>
        <v>1895.9495192307691</v>
      </c>
      <c r="H98" s="2">
        <f t="shared" si="45"/>
        <v>1775.9953161592507</v>
      </c>
      <c r="I98" s="2">
        <f t="shared" si="45"/>
        <v>1659.504587155963</v>
      </c>
      <c r="J98" s="2">
        <f t="shared" si="45"/>
        <v>1556.4346846846845</v>
      </c>
      <c r="K98" s="2">
        <f t="shared" si="45"/>
        <v>1453.0419426048566</v>
      </c>
      <c r="L98" s="2">
        <f t="shared" si="45"/>
        <v>1347.6293103448277</v>
      </c>
      <c r="M98" s="2">
        <f t="shared" si="45"/>
        <v>1256.5105932203392</v>
      </c>
      <c r="N98" s="2">
        <f t="shared" si="45"/>
        <v>1162.3451143451146</v>
      </c>
      <c r="O98" s="2">
        <f t="shared" si="45"/>
        <v>1066.9614604462474</v>
      </c>
      <c r="P98" s="2">
        <f>P19*P21/P96</f>
        <v>981.08349900596409</v>
      </c>
      <c r="Q98" s="2">
        <v>898</v>
      </c>
      <c r="R98" s="77" t="s">
        <v>44</v>
      </c>
      <c r="S98" s="1" t="s">
        <v>50</v>
      </c>
      <c r="T98" s="1" t="s">
        <v>56</v>
      </c>
    </row>
    <row r="99" spans="1:20" x14ac:dyDescent="0.25">
      <c r="A99" t="s">
        <v>31</v>
      </c>
      <c r="C99" s="2">
        <f>C95*C98</f>
        <v>4980.3243243243242</v>
      </c>
      <c r="D99" s="2">
        <f t="shared" ref="D99:Q99" si="46">D95*D98</f>
        <v>3496.4921465968587</v>
      </c>
      <c r="E99" s="2">
        <f t="shared" si="46"/>
        <v>3260.5507614213197</v>
      </c>
      <c r="F99" s="2">
        <f t="shared" si="46"/>
        <v>3053.4777777777781</v>
      </c>
      <c r="G99" s="2">
        <f t="shared" si="46"/>
        <v>2843.9242788461534</v>
      </c>
      <c r="H99" s="2">
        <f t="shared" si="46"/>
        <v>2663.9929742388758</v>
      </c>
      <c r="I99" s="2">
        <f t="shared" si="46"/>
        <v>2489.2568807339444</v>
      </c>
      <c r="J99" s="2">
        <f t="shared" si="46"/>
        <v>2334.6520270270266</v>
      </c>
      <c r="K99" s="2">
        <f t="shared" si="46"/>
        <v>2179.5629139072848</v>
      </c>
      <c r="L99" s="2">
        <f t="shared" si="46"/>
        <v>2021.4439655172414</v>
      </c>
      <c r="M99" s="2">
        <f t="shared" si="46"/>
        <v>1884.7658898305087</v>
      </c>
      <c r="N99" s="2">
        <f t="shared" si="46"/>
        <v>1743.5176715176717</v>
      </c>
      <c r="O99" s="2">
        <f t="shared" si="46"/>
        <v>1600.442190669371</v>
      </c>
      <c r="P99" s="2">
        <f t="shared" si="46"/>
        <v>1962.1669980119282</v>
      </c>
      <c r="Q99" s="2">
        <f t="shared" si="46"/>
        <v>1796</v>
      </c>
      <c r="R99" s="60">
        <f>SUM(C99:Q99)</f>
        <v>38310.570800420282</v>
      </c>
      <c r="S99">
        <v>38055.5</v>
      </c>
      <c r="T99" s="62">
        <f>(R99/S99-1)*100</f>
        <v>0.6702600160825245</v>
      </c>
    </row>
    <row r="100" spans="1:20" x14ac:dyDescent="0.25">
      <c r="R100" s="62">
        <f>(R99/R$22-1)*100</f>
        <v>-31.487945204727851</v>
      </c>
    </row>
    <row r="101" spans="1:20" x14ac:dyDescent="0.25">
      <c r="A101" s="60" t="s">
        <v>57</v>
      </c>
    </row>
    <row r="103" spans="1:20" x14ac:dyDescent="0.25">
      <c r="A103" s="60" t="s">
        <v>49</v>
      </c>
    </row>
    <row r="104" spans="1:20" x14ac:dyDescent="0.25">
      <c r="A104" t="s">
        <v>46</v>
      </c>
    </row>
    <row r="106" spans="1:20" x14ac:dyDescent="0.25">
      <c r="A106" t="s">
        <v>12</v>
      </c>
      <c r="C106" s="2">
        <v>21</v>
      </c>
      <c r="D106" s="2">
        <v>21</v>
      </c>
      <c r="E106" s="2">
        <v>21</v>
      </c>
      <c r="F106" s="2">
        <v>21</v>
      </c>
      <c r="G106" s="2">
        <v>21</v>
      </c>
      <c r="H106" s="2">
        <v>21</v>
      </c>
      <c r="I106" s="2">
        <v>21</v>
      </c>
      <c r="J106" s="2">
        <v>21</v>
      </c>
      <c r="K106" s="2">
        <v>21</v>
      </c>
      <c r="L106" s="2">
        <v>21</v>
      </c>
      <c r="M106" s="2">
        <v>21</v>
      </c>
      <c r="N106" s="2">
        <v>21</v>
      </c>
      <c r="O106" s="2">
        <v>21</v>
      </c>
      <c r="P106" s="2">
        <v>21</v>
      </c>
      <c r="Q106" s="2">
        <v>21</v>
      </c>
    </row>
    <row r="107" spans="1:20" x14ac:dyDescent="0.25">
      <c r="A107" t="s">
        <v>23</v>
      </c>
      <c r="C107" s="2">
        <v>-7</v>
      </c>
      <c r="D107" s="2">
        <v>-6</v>
      </c>
      <c r="E107" s="2">
        <v>-5</v>
      </c>
      <c r="F107" s="2">
        <v>-4</v>
      </c>
      <c r="G107" s="2">
        <v>-3</v>
      </c>
      <c r="H107" s="2">
        <v>-2</v>
      </c>
      <c r="I107" s="2">
        <v>-1</v>
      </c>
      <c r="J107" s="2">
        <v>0</v>
      </c>
      <c r="K107" s="2">
        <v>1</v>
      </c>
      <c r="L107" s="2">
        <v>2</v>
      </c>
      <c r="M107" s="2">
        <v>3</v>
      </c>
      <c r="N107" s="2">
        <v>4</v>
      </c>
      <c r="O107" s="2">
        <v>5</v>
      </c>
      <c r="P107" s="2">
        <v>6</v>
      </c>
      <c r="Q107" s="2">
        <v>7</v>
      </c>
    </row>
    <row r="108" spans="1:20" x14ac:dyDescent="0.25">
      <c r="A108" t="s">
        <v>24</v>
      </c>
      <c r="C108" s="74">
        <v>2</v>
      </c>
      <c r="D108" s="27">
        <v>1.5</v>
      </c>
      <c r="E108" s="27">
        <v>1.5</v>
      </c>
      <c r="F108" s="27">
        <v>1.5</v>
      </c>
      <c r="G108" s="27">
        <v>1.5</v>
      </c>
      <c r="H108" s="27">
        <v>1.5</v>
      </c>
      <c r="I108" s="27">
        <v>1.5</v>
      </c>
      <c r="J108" s="27">
        <v>1.5</v>
      </c>
      <c r="K108" s="27">
        <v>1.5</v>
      </c>
      <c r="L108" s="27">
        <v>1.5</v>
      </c>
      <c r="M108" s="27">
        <v>1.5</v>
      </c>
      <c r="N108" s="27">
        <v>1.5</v>
      </c>
      <c r="O108" s="27">
        <v>1.5</v>
      </c>
      <c r="P108" s="27">
        <v>2</v>
      </c>
      <c r="Q108" s="27">
        <v>2</v>
      </c>
    </row>
    <row r="109" spans="1:20" x14ac:dyDescent="0.25">
      <c r="A109" t="s">
        <v>4</v>
      </c>
      <c r="C109" s="2">
        <v>2.41</v>
      </c>
      <c r="D109" s="2">
        <v>2.42</v>
      </c>
      <c r="E109" s="2">
        <v>2.56</v>
      </c>
      <c r="F109" s="2">
        <v>2.58</v>
      </c>
      <c r="G109" s="2">
        <v>2.59</v>
      </c>
      <c r="H109" s="2">
        <v>2.87</v>
      </c>
      <c r="I109" s="2">
        <v>2.88</v>
      </c>
      <c r="J109" s="2">
        <v>2.9</v>
      </c>
      <c r="K109" s="2">
        <v>2.92</v>
      </c>
      <c r="L109" s="2">
        <v>2.93</v>
      </c>
      <c r="M109" s="2">
        <v>3.6</v>
      </c>
      <c r="N109" s="2">
        <v>3.62</v>
      </c>
      <c r="O109" s="2">
        <v>3.64</v>
      </c>
      <c r="P109" s="2">
        <v>4.3</v>
      </c>
      <c r="Q109" s="2">
        <v>4.33</v>
      </c>
    </row>
    <row r="110" spans="1:20" x14ac:dyDescent="0.25">
      <c r="A110" t="s">
        <v>0</v>
      </c>
      <c r="C110" s="2">
        <v>45</v>
      </c>
      <c r="D110" s="2">
        <v>45</v>
      </c>
      <c r="E110" s="2">
        <v>45</v>
      </c>
      <c r="F110" s="2">
        <v>45</v>
      </c>
      <c r="G110" s="2">
        <v>45</v>
      </c>
      <c r="H110" s="2">
        <v>45</v>
      </c>
      <c r="I110" s="2">
        <v>45</v>
      </c>
      <c r="J110" s="2">
        <v>45</v>
      </c>
      <c r="K110" s="2">
        <v>45</v>
      </c>
      <c r="L110" s="2">
        <v>45</v>
      </c>
      <c r="M110" s="2">
        <v>45</v>
      </c>
      <c r="N110" s="2">
        <v>45</v>
      </c>
      <c r="O110" s="2">
        <v>45</v>
      </c>
      <c r="P110" s="2">
        <v>45</v>
      </c>
      <c r="Q110" s="2">
        <v>45</v>
      </c>
      <c r="R110" s="77" t="s">
        <v>59</v>
      </c>
    </row>
    <row r="111" spans="1:20" x14ac:dyDescent="0.25">
      <c r="A111" t="s">
        <v>30</v>
      </c>
      <c r="C111" s="2">
        <v>3825</v>
      </c>
      <c r="D111" s="2">
        <v>3670</v>
      </c>
      <c r="E111" s="2">
        <v>3341</v>
      </c>
      <c r="F111" s="2">
        <v>3195</v>
      </c>
      <c r="G111" s="2">
        <v>3052</v>
      </c>
      <c r="H111" s="2">
        <v>2640</v>
      </c>
      <c r="I111" s="2">
        <v>2511</v>
      </c>
      <c r="J111" s="2">
        <v>2384</v>
      </c>
      <c r="K111" s="2">
        <v>2258</v>
      </c>
      <c r="L111" s="2">
        <v>2133</v>
      </c>
      <c r="M111" s="2">
        <v>1644</v>
      </c>
      <c r="N111" s="2">
        <v>1544</v>
      </c>
      <c r="O111" s="2">
        <v>1446</v>
      </c>
      <c r="P111" s="2">
        <v>1147</v>
      </c>
      <c r="Q111" s="2">
        <v>1066</v>
      </c>
      <c r="R111" s="77" t="s">
        <v>44</v>
      </c>
      <c r="S111" s="1" t="s">
        <v>50</v>
      </c>
      <c r="T111" s="1" t="s">
        <v>56</v>
      </c>
    </row>
    <row r="112" spans="1:20" x14ac:dyDescent="0.25">
      <c r="A112" t="s">
        <v>31</v>
      </c>
      <c r="C112" s="2">
        <f>C108*C111</f>
        <v>7650</v>
      </c>
      <c r="D112" s="2">
        <f t="shared" ref="D112:Q112" si="47">D108*D111</f>
        <v>5505</v>
      </c>
      <c r="E112" s="2">
        <f t="shared" si="47"/>
        <v>5011.5</v>
      </c>
      <c r="F112" s="2">
        <f t="shared" si="47"/>
        <v>4792.5</v>
      </c>
      <c r="G112" s="2">
        <f t="shared" si="47"/>
        <v>4578</v>
      </c>
      <c r="H112" s="2">
        <f t="shared" si="47"/>
        <v>3960</v>
      </c>
      <c r="I112" s="2">
        <f t="shared" si="47"/>
        <v>3766.5</v>
      </c>
      <c r="J112" s="2">
        <f t="shared" si="47"/>
        <v>3576</v>
      </c>
      <c r="K112" s="2">
        <f t="shared" si="47"/>
        <v>3387</v>
      </c>
      <c r="L112" s="2">
        <f t="shared" si="47"/>
        <v>3199.5</v>
      </c>
      <c r="M112" s="2">
        <f t="shared" si="47"/>
        <v>2466</v>
      </c>
      <c r="N112" s="2">
        <f t="shared" si="47"/>
        <v>2316</v>
      </c>
      <c r="O112" s="2">
        <f t="shared" si="47"/>
        <v>2169</v>
      </c>
      <c r="P112" s="2">
        <f t="shared" si="47"/>
        <v>2294</v>
      </c>
      <c r="Q112" s="2">
        <f t="shared" si="47"/>
        <v>2132</v>
      </c>
      <c r="R112" s="60">
        <f>SUM(C112:Q112)</f>
        <v>56803</v>
      </c>
      <c r="S112">
        <v>56089</v>
      </c>
      <c r="T112" s="62">
        <f>(R112/S112-1)*100</f>
        <v>1.2729768760362914</v>
      </c>
    </row>
    <row r="113" spans="1:18" x14ac:dyDescent="0.25">
      <c r="R113" s="62">
        <f>(R112/R$22-1)*100</f>
        <v>1.5826746307092465</v>
      </c>
    </row>
    <row r="114" spans="1:18" x14ac:dyDescent="0.25">
      <c r="A114" s="60" t="s">
        <v>58</v>
      </c>
    </row>
    <row r="115" spans="1:18" x14ac:dyDescent="0.25">
      <c r="A115" s="60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B3" sqref="B3"/>
    </sheetView>
  </sheetViews>
  <sheetFormatPr defaultRowHeight="15" x14ac:dyDescent="0.25"/>
  <sheetData>
    <row r="1" spans="1:3" x14ac:dyDescent="0.25">
      <c r="A1" t="s">
        <v>63</v>
      </c>
      <c r="B1" t="s">
        <v>64</v>
      </c>
      <c r="C1" t="s">
        <v>65</v>
      </c>
    </row>
    <row r="2" spans="1:3" x14ac:dyDescent="0.25">
      <c r="A2">
        <v>0</v>
      </c>
      <c r="B2">
        <v>55</v>
      </c>
      <c r="C2">
        <v>25</v>
      </c>
    </row>
    <row r="3" spans="1:3" x14ac:dyDescent="0.25">
      <c r="A3">
        <v>5</v>
      </c>
      <c r="B3">
        <f>B2+C2-C3</f>
        <v>52</v>
      </c>
      <c r="C3">
        <f>C2+(B2-C2)*0.1</f>
        <v>28</v>
      </c>
    </row>
    <row r="4" spans="1:3" x14ac:dyDescent="0.25">
      <c r="A4">
        <v>10</v>
      </c>
      <c r="B4">
        <f t="shared" ref="B4:B32" si="0">B3+C3-C4</f>
        <v>49.6</v>
      </c>
      <c r="C4">
        <f t="shared" ref="C4:C32" si="1">C3+(B3-C3)*0.1</f>
        <v>30.4</v>
      </c>
    </row>
    <row r="5" spans="1:3" x14ac:dyDescent="0.25">
      <c r="A5">
        <v>15</v>
      </c>
      <c r="B5">
        <f t="shared" si="0"/>
        <v>47.68</v>
      </c>
      <c r="C5">
        <f t="shared" si="1"/>
        <v>32.32</v>
      </c>
    </row>
    <row r="6" spans="1:3" x14ac:dyDescent="0.25">
      <c r="A6">
        <v>20</v>
      </c>
      <c r="B6">
        <f t="shared" si="0"/>
        <v>46.143999999999998</v>
      </c>
      <c r="C6">
        <f t="shared" si="1"/>
        <v>33.856000000000002</v>
      </c>
    </row>
    <row r="7" spans="1:3" x14ac:dyDescent="0.25">
      <c r="A7">
        <v>25</v>
      </c>
      <c r="B7">
        <f t="shared" si="0"/>
        <v>44.915199999999999</v>
      </c>
      <c r="C7">
        <f t="shared" si="1"/>
        <v>35.084800000000001</v>
      </c>
    </row>
    <row r="8" spans="1:3" x14ac:dyDescent="0.25">
      <c r="A8">
        <v>30</v>
      </c>
      <c r="B8">
        <f t="shared" si="0"/>
        <v>43.932159999999996</v>
      </c>
      <c r="C8">
        <f t="shared" si="1"/>
        <v>36.067840000000004</v>
      </c>
    </row>
    <row r="9" spans="1:3" x14ac:dyDescent="0.25">
      <c r="A9">
        <v>35</v>
      </c>
      <c r="B9">
        <f t="shared" si="0"/>
        <v>43.145727999999998</v>
      </c>
      <c r="C9">
        <f t="shared" si="1"/>
        <v>36.854272000000002</v>
      </c>
    </row>
    <row r="10" spans="1:3" x14ac:dyDescent="0.25">
      <c r="A10">
        <v>40</v>
      </c>
      <c r="B10">
        <f t="shared" si="0"/>
        <v>42.516582399999997</v>
      </c>
      <c r="C10">
        <f t="shared" si="1"/>
        <v>37.483417600000003</v>
      </c>
    </row>
    <row r="11" spans="1:3" x14ac:dyDescent="0.25">
      <c r="A11">
        <v>45</v>
      </c>
      <c r="B11">
        <f t="shared" si="0"/>
        <v>42.013265919999995</v>
      </c>
      <c r="C11">
        <f t="shared" si="1"/>
        <v>37.986734080000005</v>
      </c>
    </row>
    <row r="12" spans="1:3" x14ac:dyDescent="0.25">
      <c r="A12">
        <v>50</v>
      </c>
      <c r="B12">
        <f t="shared" si="0"/>
        <v>41.610612735999993</v>
      </c>
      <c r="C12">
        <f t="shared" si="1"/>
        <v>38.389387264000007</v>
      </c>
    </row>
    <row r="13" spans="1:3" x14ac:dyDescent="0.25">
      <c r="A13">
        <v>55</v>
      </c>
      <c r="B13">
        <f t="shared" si="0"/>
        <v>41.288490188799997</v>
      </c>
      <c r="C13">
        <f t="shared" si="1"/>
        <v>38.711509811200003</v>
      </c>
    </row>
    <row r="14" spans="1:3" x14ac:dyDescent="0.25">
      <c r="A14">
        <v>60</v>
      </c>
      <c r="B14">
        <f t="shared" si="0"/>
        <v>41.030792151039996</v>
      </c>
      <c r="C14">
        <f t="shared" si="1"/>
        <v>38.969207848960004</v>
      </c>
    </row>
    <row r="15" spans="1:3" x14ac:dyDescent="0.25">
      <c r="A15">
        <v>65</v>
      </c>
      <c r="B15">
        <f t="shared" si="0"/>
        <v>40.824633720831997</v>
      </c>
      <c r="C15">
        <f t="shared" si="1"/>
        <v>39.175366279168003</v>
      </c>
    </row>
    <row r="16" spans="1:3" x14ac:dyDescent="0.25">
      <c r="A16">
        <v>70</v>
      </c>
      <c r="B16">
        <f t="shared" si="0"/>
        <v>40.659706976665596</v>
      </c>
      <c r="C16">
        <f t="shared" si="1"/>
        <v>39.340293023334404</v>
      </c>
    </row>
    <row r="17" spans="1:3" x14ac:dyDescent="0.25">
      <c r="A17">
        <v>75</v>
      </c>
      <c r="B17">
        <f t="shared" si="0"/>
        <v>40.527765581332474</v>
      </c>
      <c r="C17">
        <f t="shared" si="1"/>
        <v>39.472234418667526</v>
      </c>
    </row>
    <row r="18" spans="1:3" x14ac:dyDescent="0.25">
      <c r="A18">
        <v>80</v>
      </c>
      <c r="B18">
        <f t="shared" si="0"/>
        <v>40.422212465065982</v>
      </c>
      <c r="C18">
        <f t="shared" si="1"/>
        <v>39.577787534934018</v>
      </c>
    </row>
    <row r="19" spans="1:3" x14ac:dyDescent="0.25">
      <c r="A19">
        <v>85</v>
      </c>
      <c r="B19">
        <f t="shared" si="0"/>
        <v>40.337769972052783</v>
      </c>
      <c r="C19">
        <f t="shared" si="1"/>
        <v>39.662230027947217</v>
      </c>
    </row>
    <row r="20" spans="1:3" x14ac:dyDescent="0.25">
      <c r="A20">
        <v>90</v>
      </c>
      <c r="B20">
        <f t="shared" si="0"/>
        <v>40.270215977642223</v>
      </c>
      <c r="C20">
        <f t="shared" si="1"/>
        <v>39.729784022357777</v>
      </c>
    </row>
    <row r="21" spans="1:3" x14ac:dyDescent="0.25">
      <c r="A21">
        <v>95</v>
      </c>
      <c r="B21">
        <f t="shared" si="0"/>
        <v>40.21617278211378</v>
      </c>
      <c r="C21">
        <f t="shared" si="1"/>
        <v>39.78382721788622</v>
      </c>
    </row>
    <row r="22" spans="1:3" x14ac:dyDescent="0.25">
      <c r="A22">
        <v>100</v>
      </c>
      <c r="B22">
        <f t="shared" si="0"/>
        <v>40.172938225691027</v>
      </c>
      <c r="C22">
        <f t="shared" si="1"/>
        <v>39.827061774308973</v>
      </c>
    </row>
    <row r="23" spans="1:3" x14ac:dyDescent="0.25">
      <c r="A23">
        <v>105</v>
      </c>
      <c r="B23">
        <f t="shared" si="0"/>
        <v>40.138350580552824</v>
      </c>
      <c r="C23">
        <f t="shared" si="1"/>
        <v>39.861649419447176</v>
      </c>
    </row>
    <row r="24" spans="1:3" x14ac:dyDescent="0.25">
      <c r="A24">
        <v>110</v>
      </c>
      <c r="B24">
        <f t="shared" si="0"/>
        <v>40.110680464442261</v>
      </c>
      <c r="C24">
        <f t="shared" si="1"/>
        <v>39.889319535557739</v>
      </c>
    </row>
    <row r="25" spans="1:3" x14ac:dyDescent="0.25">
      <c r="A25">
        <v>115</v>
      </c>
      <c r="B25">
        <f t="shared" si="0"/>
        <v>40.088544371553809</v>
      </c>
      <c r="C25">
        <f t="shared" si="1"/>
        <v>39.911455628446191</v>
      </c>
    </row>
    <row r="26" spans="1:3" x14ac:dyDescent="0.25">
      <c r="A26">
        <v>120</v>
      </c>
      <c r="B26">
        <f t="shared" si="0"/>
        <v>40.070835497243046</v>
      </c>
      <c r="C26">
        <f t="shared" si="1"/>
        <v>39.929164502756954</v>
      </c>
    </row>
    <row r="27" spans="1:3" x14ac:dyDescent="0.25">
      <c r="A27">
        <v>125</v>
      </c>
      <c r="B27">
        <f t="shared" si="0"/>
        <v>40.056668397794439</v>
      </c>
      <c r="C27">
        <f t="shared" si="1"/>
        <v>39.943331602205561</v>
      </c>
    </row>
    <row r="28" spans="1:3" x14ac:dyDescent="0.25">
      <c r="A28">
        <v>130</v>
      </c>
      <c r="B28">
        <f t="shared" si="0"/>
        <v>40.045334718235551</v>
      </c>
      <c r="C28">
        <f t="shared" si="1"/>
        <v>39.954665281764449</v>
      </c>
    </row>
    <row r="29" spans="1:3" x14ac:dyDescent="0.25">
      <c r="A29">
        <v>135</v>
      </c>
      <c r="B29">
        <f t="shared" si="0"/>
        <v>40.036267774588438</v>
      </c>
      <c r="C29">
        <f t="shared" si="1"/>
        <v>39.963732225411562</v>
      </c>
    </row>
    <row r="30" spans="1:3" x14ac:dyDescent="0.25">
      <c r="A30">
        <v>140</v>
      </c>
      <c r="B30">
        <f t="shared" si="0"/>
        <v>40.029014219670749</v>
      </c>
      <c r="C30">
        <f t="shared" si="1"/>
        <v>39.970985780329251</v>
      </c>
    </row>
    <row r="31" spans="1:3" x14ac:dyDescent="0.25">
      <c r="A31">
        <v>145</v>
      </c>
      <c r="B31">
        <f t="shared" si="0"/>
        <v>40.023211375736601</v>
      </c>
      <c r="C31">
        <f t="shared" si="1"/>
        <v>39.976788624263399</v>
      </c>
    </row>
    <row r="32" spans="1:3" x14ac:dyDescent="0.25">
      <c r="A32">
        <v>150</v>
      </c>
      <c r="B32">
        <f t="shared" si="0"/>
        <v>40.018569100589282</v>
      </c>
      <c r="C32">
        <f t="shared" si="1"/>
        <v>39.981430899410718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2023-10-18T18:28:36Z</dcterms:modified>
</cp:coreProperties>
</file>