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2995" windowHeight="9555" activeTab="1"/>
  </bookViews>
  <sheets>
    <sheet name="Sheet1" sheetId="2" r:id="rId1"/>
    <sheet name="Data" sheetId="6" r:id="rId2"/>
  </sheets>
  <calcPr calcId="145621"/>
</workbook>
</file>

<file path=xl/calcChain.xml><?xml version="1.0" encoding="utf-8"?>
<calcChain xmlns="http://schemas.openxmlformats.org/spreadsheetml/2006/main">
  <c r="Z71" i="6" l="1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A7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8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A4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A3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A22" i="6"/>
  <c r="H11" i="6"/>
  <c r="AA71" i="6" l="1"/>
  <c r="AA59" i="6"/>
  <c r="AA47" i="6"/>
  <c r="AA35" i="6"/>
  <c r="AA23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G11" i="6"/>
  <c r="F11" i="6"/>
  <c r="E11" i="6"/>
  <c r="D11" i="6"/>
  <c r="C11" i="6"/>
  <c r="AA10" i="6"/>
  <c r="AB46" i="6" s="1"/>
  <c r="AB58" i="6" l="1"/>
  <c r="AB70" i="6"/>
  <c r="AB22" i="6"/>
  <c r="AB34" i="6"/>
  <c r="AA68" i="6"/>
  <c r="AA56" i="6"/>
  <c r="AA44" i="6"/>
  <c r="AA32" i="6"/>
  <c r="AB35" i="6"/>
  <c r="AA20" i="6"/>
  <c r="AB23" i="6"/>
  <c r="AA11" i="6"/>
  <c r="AB71" i="6" s="1"/>
  <c r="AB59" i="6" l="1"/>
  <c r="AB47" i="6"/>
  <c r="AA8" i="6"/>
  <c r="C31" i="2" l="1"/>
  <c r="D31" i="2" s="1"/>
  <c r="C28" i="2"/>
  <c r="D28" i="2" s="1"/>
  <c r="C25" i="2"/>
  <c r="D25" i="2" s="1"/>
  <c r="C22" i="2"/>
  <c r="D22" i="2" s="1"/>
  <c r="C19" i="2"/>
  <c r="D19" i="2" s="1"/>
  <c r="C16" i="2"/>
  <c r="D16" i="2" s="1"/>
  <c r="C13" i="2"/>
  <c r="D13" i="2" s="1"/>
  <c r="C10" i="2"/>
  <c r="D10" i="2" s="1"/>
  <c r="C7" i="2"/>
  <c r="D7" i="2" s="1"/>
  <c r="M32" i="2" l="1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I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7" i="2"/>
  <c r="AC6" i="2" s="1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<sst xmlns="http://schemas.openxmlformats.org/spreadsheetml/2006/main" count="219" uniqueCount="42">
  <si>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</si>
  <si>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</si>
  <si>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</si>
  <si>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</si>
  <si>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</si>
  <si>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</si>
  <si>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</si>
  <si>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</si>
  <si>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</si>
  <si>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</si>
  <si>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</si>
  <si>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</si>
  <si>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12kW-Maximum heating CAP</t>
  </si>
  <si>
    <t>Indoor Temp.</t>
  </si>
  <si>
    <t>Heat Demand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</si>
  <si>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</si>
  <si>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</si>
  <si>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</si>
  <si>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</si>
  <si>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</si>
  <si>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</si>
  <si>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</si>
  <si>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</si>
  <si>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Outside Temp</t>
  </si>
  <si>
    <t>PI (W/h)</t>
  </si>
  <si>
    <t>12kW</t>
  </si>
  <si>
    <t>Heat Energy</t>
  </si>
  <si>
    <t>Hour</t>
  </si>
  <si>
    <t>Totals</t>
  </si>
  <si>
    <t>Ave COP</t>
  </si>
  <si>
    <t>Batalto's Data.</t>
  </si>
  <si>
    <t>Scenario 1.</t>
  </si>
  <si>
    <t>To reduce the Indoor Temp, from 21C to 20C.</t>
  </si>
  <si>
    <t>Diff %</t>
  </si>
  <si>
    <t>Scenario 2.</t>
  </si>
  <si>
    <t>Scenario 3.</t>
  </si>
  <si>
    <t>To reduce the Heating Demand by 10% with improved insulation.</t>
  </si>
  <si>
    <t>Scenario 4.</t>
  </si>
  <si>
    <t>To reduce the Heating Demand by 20% with improved insulation.</t>
  </si>
  <si>
    <t>Scenario 5.</t>
  </si>
  <si>
    <t>To reduce the Indoor Temp. to 18C for 8 hours overnight, then increase it to 21C for 16 hours.</t>
  </si>
  <si>
    <t>To replace the Heating Elements to provide 1.5 times output.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</si>
</sst>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1" fillId="0" borderId="2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workbookViewId="0">
      <selection activeCell="U1" sqref="U1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8" bestFit="1" customWidth="1"/>
    <col min="6" max="6" width="6" bestFit="1" customWidth="1"/>
    <col min="7" max="7" width="7.140625" customWidth="1"/>
    <col min="8" max="9" width="6" bestFit="1" customWidth="1"/>
    <col min="10" max="10" width="6.7109375" bestFit="1" customWidth="1"/>
    <col min="11" max="11" width="7.28515625" customWidth="1"/>
    <col min="12" max="12" width="7.85546875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19" width="5.85546875" customWidth="1"/>
    <col min="20" max="20" width="5" bestFit="1" customWidth="1"/>
    <col min="21" max="21" width="6.7109375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5.2851562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20</v>
      </c>
      <c r="B1" s="37"/>
      <c r="C1" s="51">
        <v>8774</v>
      </c>
      <c r="D1" s="61"/>
      <c r="F1" s="50" t="s">
        <v>13</v>
      </c>
      <c r="G1" s="37"/>
      <c r="H1" s="51">
        <v>21</v>
      </c>
      <c r="J1" s="50" t="s">
        <v>22</v>
      </c>
      <c r="K1" s="78"/>
      <c r="L1" s="78"/>
      <c r="M1" s="78"/>
      <c r="N1" s="78"/>
      <c r="O1" s="78"/>
      <c r="P1" s="37">
        <v>12115</v>
      </c>
      <c r="Q1" s="37" t="s">
        <v>21</v>
      </c>
      <c r="R1" s="78"/>
      <c r="S1" s="79"/>
    </row>
    <row r="2" spans="1:46" ht="15.75" thickBot="1" x14ac:dyDescent="0.3"/>
    <row r="3" spans="1:46" ht="15.75" thickBot="1" x14ac:dyDescent="0.3">
      <c r="A3" s="94" t="s">
        <v>0</v>
      </c>
      <c r="B3" s="95"/>
      <c r="C3" s="44"/>
      <c r="D3" s="44"/>
      <c r="E3" s="45"/>
      <c r="F3" s="96">
        <v>30</v>
      </c>
      <c r="G3" s="97"/>
      <c r="H3" s="98"/>
      <c r="I3" s="52"/>
      <c r="J3" s="85">
        <v>35</v>
      </c>
      <c r="K3" s="86"/>
      <c r="L3" s="87"/>
      <c r="M3" s="46"/>
      <c r="N3" s="85">
        <v>40</v>
      </c>
      <c r="O3" s="86"/>
      <c r="P3" s="87"/>
      <c r="Q3" s="46"/>
      <c r="R3" s="85">
        <v>45</v>
      </c>
      <c r="S3" s="86"/>
      <c r="T3" s="87"/>
      <c r="U3" s="46"/>
      <c r="V3" s="85">
        <v>50</v>
      </c>
      <c r="W3" s="86"/>
      <c r="X3" s="87"/>
      <c r="Y3" s="46"/>
      <c r="Z3" s="85">
        <v>55</v>
      </c>
      <c r="AA3" s="86"/>
      <c r="AB3" s="87"/>
      <c r="AC3" s="46"/>
      <c r="AD3" s="85">
        <v>60</v>
      </c>
      <c r="AE3" s="86"/>
      <c r="AF3" s="87"/>
      <c r="AG3" s="46"/>
      <c r="AH3" s="85">
        <v>65</v>
      </c>
      <c r="AI3" s="86"/>
      <c r="AJ3" s="87"/>
      <c r="AK3" s="58"/>
    </row>
    <row r="4" spans="1:46" x14ac:dyDescent="0.25">
      <c r="A4" s="101" t="s">
        <v>1</v>
      </c>
      <c r="B4" s="102"/>
      <c r="C4" s="99" t="s">
        <v>14</v>
      </c>
      <c r="D4" s="66" t="s">
        <v>4</v>
      </c>
      <c r="E4" s="105" t="s">
        <v>2</v>
      </c>
      <c r="F4" s="90" t="s">
        <v>3</v>
      </c>
      <c r="G4" s="88" t="s">
        <v>4</v>
      </c>
      <c r="H4" s="92" t="s">
        <v>5</v>
      </c>
      <c r="I4" s="40" t="s">
        <v>4</v>
      </c>
      <c r="J4" s="90" t="s">
        <v>3</v>
      </c>
      <c r="K4" s="88" t="s">
        <v>4</v>
      </c>
      <c r="L4" s="92" t="s">
        <v>5</v>
      </c>
      <c r="M4" s="40" t="s">
        <v>4</v>
      </c>
      <c r="N4" s="90" t="s">
        <v>3</v>
      </c>
      <c r="O4" s="88" t="s">
        <v>4</v>
      </c>
      <c r="P4" s="92" t="s">
        <v>5</v>
      </c>
      <c r="Q4" s="40" t="s">
        <v>4</v>
      </c>
      <c r="R4" s="90" t="s">
        <v>3</v>
      </c>
      <c r="S4" s="88" t="s">
        <v>4</v>
      </c>
      <c r="T4" s="92" t="s">
        <v>5</v>
      </c>
      <c r="U4" s="40" t="s">
        <v>4</v>
      </c>
      <c r="V4" s="90" t="s">
        <v>3</v>
      </c>
      <c r="W4" s="88" t="s">
        <v>4</v>
      </c>
      <c r="X4" s="92" t="s">
        <v>5</v>
      </c>
      <c r="Y4" s="40" t="s">
        <v>4</v>
      </c>
      <c r="Z4" s="90" t="s">
        <v>3</v>
      </c>
      <c r="AA4" s="88" t="s">
        <v>4</v>
      </c>
      <c r="AB4" s="92" t="s">
        <v>5</v>
      </c>
      <c r="AC4" s="40" t="s">
        <v>4</v>
      </c>
      <c r="AD4" s="90" t="s">
        <v>3</v>
      </c>
      <c r="AE4" s="88" t="s">
        <v>4</v>
      </c>
      <c r="AF4" s="92" t="s">
        <v>5</v>
      </c>
      <c r="AG4" s="40" t="s">
        <v>4</v>
      </c>
      <c r="AH4" s="90" t="s">
        <v>3</v>
      </c>
      <c r="AI4" s="88" t="s">
        <v>4</v>
      </c>
      <c r="AJ4" s="92" t="s">
        <v>5</v>
      </c>
      <c r="AK4" s="59" t="s">
        <v>4</v>
      </c>
    </row>
    <row r="5" spans="1:46" ht="15.75" thickBot="1" x14ac:dyDescent="0.3">
      <c r="A5" s="103"/>
      <c r="B5" s="104"/>
      <c r="C5" s="100"/>
      <c r="D5" s="72" t="s">
        <v>0</v>
      </c>
      <c r="E5" s="106"/>
      <c r="F5" s="91"/>
      <c r="G5" s="89"/>
      <c r="H5" s="93"/>
      <c r="I5" s="41" t="s">
        <v>5</v>
      </c>
      <c r="J5" s="91"/>
      <c r="K5" s="89"/>
      <c r="L5" s="93"/>
      <c r="M5" s="41" t="s">
        <v>5</v>
      </c>
      <c r="N5" s="91"/>
      <c r="O5" s="89"/>
      <c r="P5" s="93"/>
      <c r="Q5" s="41" t="s">
        <v>5</v>
      </c>
      <c r="R5" s="91"/>
      <c r="S5" s="89"/>
      <c r="T5" s="93"/>
      <c r="U5" s="41" t="s">
        <v>5</v>
      </c>
      <c r="V5" s="91"/>
      <c r="W5" s="89"/>
      <c r="X5" s="93"/>
      <c r="Y5" s="41" t="s">
        <v>5</v>
      </c>
      <c r="Z5" s="91"/>
      <c r="AA5" s="89"/>
      <c r="AB5" s="93"/>
      <c r="AC5" s="41" t="s">
        <v>5</v>
      </c>
      <c r="AD5" s="91"/>
      <c r="AE5" s="89"/>
      <c r="AF5" s="93"/>
      <c r="AG5" s="41" t="s">
        <v>5</v>
      </c>
      <c r="AH5" s="91"/>
      <c r="AI5" s="89"/>
      <c r="AJ5" s="93"/>
      <c r="AK5" s="60" t="s">
        <v>5</v>
      </c>
    </row>
    <row r="6" spans="1:46" x14ac:dyDescent="0.25">
      <c r="A6" s="110" t="s">
        <v>12</v>
      </c>
      <c r="B6" s="107">
        <v>-15</v>
      </c>
      <c r="C6" s="68"/>
      <c r="D6" s="73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0.8369616731116416</v>
      </c>
      <c r="E6" s="69" t="s">
        <v>6</v>
      </c>
      <c r="F6" s="23">
        <v>8857</v>
      </c>
      <c r="G6" s="24">
        <v>2.65</v>
      </c>
      <c r="H6" s="25">
        <v>3342</v>
      </c>
      <c r="I6" s="42">
        <f>$C7/I7</f>
        <v>2.3382843575472694</v>
      </c>
      <c r="J6" s="23">
        <v>8858</v>
      </c>
      <c r="K6" s="24">
        <v>2.4500000000000002</v>
      </c>
      <c r="L6" s="25">
        <v>3616</v>
      </c>
      <c r="M6" s="42">
        <f>$C7/M7</f>
        <v>2.208417235094049</v>
      </c>
      <c r="N6" s="23">
        <v>7934</v>
      </c>
      <c r="O6" s="24">
        <v>2.19</v>
      </c>
      <c r="P6" s="25">
        <v>3623</v>
      </c>
      <c r="Q6" s="42">
        <f>$C7/Q7</f>
        <v>1.9209287682014953</v>
      </c>
      <c r="R6" s="23">
        <v>7387</v>
      </c>
      <c r="S6" s="24">
        <v>1.87</v>
      </c>
      <c r="T6" s="25">
        <v>3950</v>
      </c>
      <c r="U6" s="42">
        <f>$C7/U7</f>
        <v>1.7433767916092102</v>
      </c>
      <c r="V6" s="23">
        <v>6712</v>
      </c>
      <c r="W6" s="24">
        <v>1.69</v>
      </c>
      <c r="X6" s="25">
        <v>3972</v>
      </c>
      <c r="Y6" s="42">
        <f>$C7/Y7</f>
        <v>1.5087452613593888</v>
      </c>
      <c r="Z6" s="23">
        <v>6334</v>
      </c>
      <c r="AA6" s="24">
        <v>1.47</v>
      </c>
      <c r="AB6" s="25">
        <v>4309</v>
      </c>
      <c r="AC6" s="42">
        <f>$C7/AC7</f>
        <v>1.3998471734892783</v>
      </c>
      <c r="AD6" s="23">
        <v>5865</v>
      </c>
      <c r="AE6" s="4">
        <v>1.25</v>
      </c>
      <c r="AF6" s="11">
        <v>4692</v>
      </c>
      <c r="AG6" s="43">
        <f>$C7/AG7</f>
        <v>1.25</v>
      </c>
      <c r="AH6" s="17" t="s">
        <v>9</v>
      </c>
      <c r="AI6" s="5" t="s">
        <v>10</v>
      </c>
      <c r="AJ6" s="6" t="s">
        <v>11</v>
      </c>
      <c r="AK6" s="53" t="s">
        <v>10</v>
      </c>
      <c r="AM6" s="64"/>
      <c r="AN6" s="64"/>
      <c r="AO6" s="64"/>
      <c r="AP6" s="64"/>
      <c r="AQ6" s="64"/>
      <c r="AR6" s="64"/>
      <c r="AS6" s="64"/>
      <c r="AT6" s="63"/>
    </row>
    <row r="7" spans="1:46" x14ac:dyDescent="0.25">
      <c r="A7" s="110"/>
      <c r="B7" s="108"/>
      <c r="C7" s="38">
        <f>C$1/(21+3.3)*(H$1-B6)</f>
        <v>12998.518518518518</v>
      </c>
      <c r="D7" s="74">
        <f>(C7/P$1)^(1/1.3)*50+H$1</f>
        <v>73.781985915066713</v>
      </c>
      <c r="E7" s="70" t="s">
        <v>7</v>
      </c>
      <c r="F7" s="26">
        <v>7351</v>
      </c>
      <c r="G7" s="27">
        <v>2.88</v>
      </c>
      <c r="H7" s="28">
        <v>2554</v>
      </c>
      <c r="I7" s="29">
        <f>$C7/((G6-G8)*I8+G8)</f>
        <v>5558.9981930825743</v>
      </c>
      <c r="J7" s="26">
        <v>7281</v>
      </c>
      <c r="K7" s="27">
        <v>2.62</v>
      </c>
      <c r="L7" s="28">
        <v>2778</v>
      </c>
      <c r="M7" s="29">
        <f>$C7/((K6-K8)*M8+K8)</f>
        <v>5885.8979688976005</v>
      </c>
      <c r="N7" s="26">
        <v>6633</v>
      </c>
      <c r="O7" s="27">
        <v>2.3199999999999998</v>
      </c>
      <c r="P7" s="28">
        <v>2863</v>
      </c>
      <c r="Q7" s="29">
        <f>$C7/((O6-O8)*Q8+O8)</f>
        <v>6766.788406573045</v>
      </c>
      <c r="R7" s="26">
        <v>6035</v>
      </c>
      <c r="S7" s="27">
        <v>1.93</v>
      </c>
      <c r="T7" s="28">
        <v>3127</v>
      </c>
      <c r="U7" s="29">
        <f>$C7/((S6-S8)*U8+S8)</f>
        <v>7455.9433055893433</v>
      </c>
      <c r="V7" s="26">
        <v>5511</v>
      </c>
      <c r="W7" s="27">
        <v>1.75</v>
      </c>
      <c r="X7" s="28">
        <v>3144</v>
      </c>
      <c r="Y7" s="29">
        <f>$C7/((W6-W8)*Y8+W8)</f>
        <v>8615.449440952525</v>
      </c>
      <c r="Z7" s="26">
        <v>5302</v>
      </c>
      <c r="AA7" s="27">
        <v>1.48</v>
      </c>
      <c r="AB7" s="28">
        <v>3585</v>
      </c>
      <c r="AC7" s="29">
        <f>$C7/((AA6-AA8)*AC8+AA8)</f>
        <v>9285.6697250159323</v>
      </c>
      <c r="AD7" s="26">
        <v>4962</v>
      </c>
      <c r="AE7" s="2">
        <v>1.24</v>
      </c>
      <c r="AF7" s="12">
        <v>4005</v>
      </c>
      <c r="AG7" s="29">
        <f>$C7/((AE6-AE8)*AG8+AE8)</f>
        <v>10398.814814814814</v>
      </c>
      <c r="AH7" s="18" t="s">
        <v>9</v>
      </c>
      <c r="AI7" s="3" t="s">
        <v>10</v>
      </c>
      <c r="AJ7" s="7" t="s">
        <v>11</v>
      </c>
      <c r="AK7" s="54" t="s">
        <v>10</v>
      </c>
      <c r="AN7" s="64"/>
      <c r="AO7" s="64"/>
      <c r="AP7" s="64"/>
      <c r="AQ7" s="64"/>
      <c r="AR7" s="64"/>
      <c r="AS7" s="64"/>
      <c r="AT7" s="63"/>
    </row>
    <row r="8" spans="1:46" ht="15.75" thickBot="1" x14ac:dyDescent="0.3">
      <c r="A8" s="110"/>
      <c r="B8" s="109"/>
      <c r="C8" s="39"/>
      <c r="D8" s="75">
        <f>C7/D6</f>
        <v>15530.601861603593</v>
      </c>
      <c r="E8" s="71" t="s">
        <v>8</v>
      </c>
      <c r="F8" s="30">
        <v>5004</v>
      </c>
      <c r="G8" s="31">
        <v>2.94</v>
      </c>
      <c r="H8" s="32">
        <v>1700</v>
      </c>
      <c r="I8" s="33">
        <f>($C7-F8)/(F6-F8)</f>
        <v>2.0748815256990705</v>
      </c>
      <c r="J8" s="30">
        <v>4916</v>
      </c>
      <c r="K8" s="31">
        <v>2.68</v>
      </c>
      <c r="L8" s="32">
        <v>1833</v>
      </c>
      <c r="M8" s="33">
        <f>($C7-J8)/(J6-J8)</f>
        <v>2.0503598474171785</v>
      </c>
      <c r="N8" s="30">
        <v>4546</v>
      </c>
      <c r="O8" s="31">
        <v>2.37</v>
      </c>
      <c r="P8" s="32">
        <v>1917</v>
      </c>
      <c r="Q8" s="33">
        <f>($C7-N8)/(N6-N8)</f>
        <v>2.4948401766583586</v>
      </c>
      <c r="R8" s="30">
        <v>4728</v>
      </c>
      <c r="S8" s="31">
        <v>1.93</v>
      </c>
      <c r="T8" s="32">
        <v>2450</v>
      </c>
      <c r="U8" s="33">
        <f>($C7-R8)/(R6-R8)</f>
        <v>3.1103868065131697</v>
      </c>
      <c r="V8" s="30">
        <v>4631</v>
      </c>
      <c r="W8" s="31">
        <v>1.75</v>
      </c>
      <c r="X8" s="32">
        <v>2643</v>
      </c>
      <c r="Y8" s="33">
        <f>($C7-V8)/(V6-V8)</f>
        <v>4.020912310676847</v>
      </c>
      <c r="Z8" s="30">
        <v>4434</v>
      </c>
      <c r="AA8" s="31">
        <v>1.49</v>
      </c>
      <c r="AB8" s="32">
        <v>2983</v>
      </c>
      <c r="AC8" s="33">
        <f>($C7-Z8)/(Z6-Z8)</f>
        <v>4.5076413255360626</v>
      </c>
      <c r="AD8" s="30">
        <v>4223</v>
      </c>
      <c r="AE8" s="8">
        <v>1.25</v>
      </c>
      <c r="AF8" s="13">
        <v>3392</v>
      </c>
      <c r="AG8" s="22">
        <f>($C7-AD8)/(AD6-AD8)</f>
        <v>5.3444083547615824</v>
      </c>
      <c r="AH8" s="19" t="s">
        <v>9</v>
      </c>
      <c r="AI8" s="9" t="s">
        <v>10</v>
      </c>
      <c r="AJ8" s="10" t="s">
        <v>11</v>
      </c>
      <c r="AK8" s="55" t="s">
        <v>10</v>
      </c>
      <c r="AT8" s="64"/>
    </row>
    <row r="9" spans="1:46" x14ac:dyDescent="0.25">
      <c r="A9" s="110"/>
      <c r="B9" s="107">
        <v>-10</v>
      </c>
      <c r="C9" s="67"/>
      <c r="D9" s="73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0.37329539351603247</v>
      </c>
      <c r="E9" s="69" t="s">
        <v>6</v>
      </c>
      <c r="F9" s="23">
        <v>10076</v>
      </c>
      <c r="G9" s="24">
        <v>2.74</v>
      </c>
      <c r="H9" s="25">
        <v>3684</v>
      </c>
      <c r="I9" s="42">
        <f>$C10/I10</f>
        <v>2.6820638537122403</v>
      </c>
      <c r="J9" s="23">
        <v>10022</v>
      </c>
      <c r="K9" s="24">
        <v>2.54</v>
      </c>
      <c r="L9" s="25">
        <v>3951</v>
      </c>
      <c r="M9" s="42">
        <f>$C10/M10</f>
        <v>2.4986378695292304</v>
      </c>
      <c r="N9" s="23">
        <v>9685</v>
      </c>
      <c r="O9" s="24">
        <v>2.23</v>
      </c>
      <c r="P9" s="25">
        <v>4340</v>
      </c>
      <c r="Q9" s="42">
        <f>$C10/Q10</f>
        <v>2.1872998662434928</v>
      </c>
      <c r="R9" s="23">
        <v>9323</v>
      </c>
      <c r="S9" s="24">
        <v>2.0499999999999998</v>
      </c>
      <c r="T9" s="25">
        <v>4540</v>
      </c>
      <c r="U9" s="42">
        <f>$C10/U10</f>
        <v>2.0082085201278246</v>
      </c>
      <c r="V9" s="23">
        <v>8964</v>
      </c>
      <c r="W9" s="24">
        <v>1.94</v>
      </c>
      <c r="X9" s="25">
        <v>4621</v>
      </c>
      <c r="Y9" s="42">
        <f>$C10/Y10</f>
        <v>1.8821746115621312</v>
      </c>
      <c r="Z9" s="23">
        <v>8602</v>
      </c>
      <c r="AA9" s="24">
        <v>1.79</v>
      </c>
      <c r="AB9" s="25">
        <v>4793</v>
      </c>
      <c r="AC9" s="42">
        <f>$C10/AC10</f>
        <v>1.710735126207408</v>
      </c>
      <c r="AD9" s="23">
        <v>6695</v>
      </c>
      <c r="AE9" s="4">
        <v>1.3</v>
      </c>
      <c r="AF9" s="11">
        <v>5133</v>
      </c>
      <c r="AG9" s="43">
        <f>$C10/AG10</f>
        <v>1.1981854068746076</v>
      </c>
      <c r="AH9" s="17" t="s">
        <v>9</v>
      </c>
      <c r="AI9" s="5" t="s">
        <v>10</v>
      </c>
      <c r="AJ9" s="6" t="s">
        <v>11</v>
      </c>
      <c r="AK9" s="53" t="s">
        <v>10</v>
      </c>
      <c r="AM9" s="64"/>
      <c r="AN9" s="64"/>
      <c r="AO9" s="64"/>
      <c r="AP9" s="64"/>
      <c r="AQ9" s="64"/>
      <c r="AR9" s="64"/>
      <c r="AS9" s="64"/>
      <c r="AT9" s="64"/>
    </row>
    <row r="10" spans="1:46" x14ac:dyDescent="0.25">
      <c r="A10" s="110"/>
      <c r="B10" s="108"/>
      <c r="C10" s="38">
        <f>C$1/(21+3.3)*(H$1-B9)</f>
        <v>11193.168724279836</v>
      </c>
      <c r="D10" s="74">
        <f>(C10/P$1)^(1/1.3)*50+H$1</f>
        <v>68.046926788218286</v>
      </c>
      <c r="E10" s="70" t="s">
        <v>7</v>
      </c>
      <c r="F10" s="26">
        <v>8263</v>
      </c>
      <c r="G10" s="27">
        <v>2.92</v>
      </c>
      <c r="H10" s="28">
        <v>2834</v>
      </c>
      <c r="I10" s="29">
        <f>$C10/((G9-G11)*I11+G11)</f>
        <v>4173.3416259972291</v>
      </c>
      <c r="J10" s="26">
        <v>8138</v>
      </c>
      <c r="K10" s="27">
        <v>2.66</v>
      </c>
      <c r="L10" s="28">
        <v>3056</v>
      </c>
      <c r="M10" s="29">
        <f>$C10/((K9-K11)*M11+K11)</f>
        <v>4479.708268565043</v>
      </c>
      <c r="N10" s="26">
        <v>8000</v>
      </c>
      <c r="O10" s="27">
        <v>2.3199999999999998</v>
      </c>
      <c r="P10" s="28">
        <v>3454</v>
      </c>
      <c r="Q10" s="29">
        <f>$C10/((O9-O11)*Q11+O11)</f>
        <v>5117.3453155753996</v>
      </c>
      <c r="R10" s="26">
        <v>7803</v>
      </c>
      <c r="S10" s="27">
        <v>2.11</v>
      </c>
      <c r="T10" s="28">
        <v>3700</v>
      </c>
      <c r="U10" s="29">
        <f>$C10/((S9-S11)*U11+S11)</f>
        <v>5573.7084132913542</v>
      </c>
      <c r="V10" s="26">
        <v>7539</v>
      </c>
      <c r="W10" s="27">
        <v>2</v>
      </c>
      <c r="X10" s="28">
        <v>3765</v>
      </c>
      <c r="Y10" s="29">
        <f>$C10/((W9-W11)*Y11+W11)</f>
        <v>5946.9342831003041</v>
      </c>
      <c r="Z10" s="26">
        <v>7243</v>
      </c>
      <c r="AA10" s="27">
        <v>1.85</v>
      </c>
      <c r="AB10" s="28">
        <v>3914</v>
      </c>
      <c r="AC10" s="29">
        <f>$C10/((AA9-AA11)*AC11+AA11)</f>
        <v>6542.8999222658076</v>
      </c>
      <c r="AD10" s="26">
        <v>5697</v>
      </c>
      <c r="AE10" s="2">
        <v>1.33</v>
      </c>
      <c r="AF10" s="12">
        <v>4300</v>
      </c>
      <c r="AG10" s="29">
        <f>$C10/((AE9-AE11)*AG11+AE11)</f>
        <v>9341.7668585002411</v>
      </c>
      <c r="AH10" s="18" t="s">
        <v>9</v>
      </c>
      <c r="AI10" s="3" t="s">
        <v>10</v>
      </c>
      <c r="AJ10" s="7" t="s">
        <v>11</v>
      </c>
      <c r="AK10" s="54" t="s">
        <v>10</v>
      </c>
      <c r="AT10" s="64"/>
    </row>
    <row r="11" spans="1:46" ht="15.75" thickBot="1" x14ac:dyDescent="0.3">
      <c r="A11" s="110"/>
      <c r="B11" s="109"/>
      <c r="C11" s="39"/>
      <c r="D11" s="75">
        <f>C10/D9</f>
        <v>29984.749125491435</v>
      </c>
      <c r="E11" s="71" t="s">
        <v>8</v>
      </c>
      <c r="F11" s="30">
        <v>4484</v>
      </c>
      <c r="G11" s="31">
        <v>3.03</v>
      </c>
      <c r="H11" s="32">
        <v>1482</v>
      </c>
      <c r="I11" s="33">
        <f>($C10-F11)/(F9-F11)</f>
        <v>1.1997798147853784</v>
      </c>
      <c r="J11" s="30">
        <v>4359</v>
      </c>
      <c r="K11" s="31">
        <v>2.74</v>
      </c>
      <c r="L11" s="32">
        <v>1592</v>
      </c>
      <c r="M11" s="33">
        <f>($C10-J11)/(J9-J11)</f>
        <v>1.2068106523538471</v>
      </c>
      <c r="N11" s="30">
        <v>4387</v>
      </c>
      <c r="O11" s="31">
        <v>2.38</v>
      </c>
      <c r="P11" s="32">
        <v>1841</v>
      </c>
      <c r="Q11" s="33">
        <f>($C10-N11)/(N9-N11)</f>
        <v>1.2846675583767151</v>
      </c>
      <c r="R11" s="30">
        <v>4848</v>
      </c>
      <c r="S11" s="31">
        <v>2.15</v>
      </c>
      <c r="T11" s="32">
        <v>2255</v>
      </c>
      <c r="U11" s="33">
        <f>($C10-R11)/(R9-R11)</f>
        <v>1.4179147987217511</v>
      </c>
      <c r="V11" s="30">
        <v>5109</v>
      </c>
      <c r="W11" s="31">
        <v>2.04</v>
      </c>
      <c r="X11" s="32">
        <v>2504</v>
      </c>
      <c r="Y11" s="33">
        <f>($C10-V11)/(V9-V11)</f>
        <v>1.5782538843786864</v>
      </c>
      <c r="Z11" s="30">
        <v>5333</v>
      </c>
      <c r="AA11" s="31">
        <v>1.89</v>
      </c>
      <c r="AB11" s="32">
        <v>2827</v>
      </c>
      <c r="AC11" s="33">
        <f>($C10-Z11)/(Z9-Z11)</f>
        <v>1.7926487379259211</v>
      </c>
      <c r="AD11" s="30">
        <v>4486</v>
      </c>
      <c r="AE11" s="8">
        <v>1.35</v>
      </c>
      <c r="AF11" s="13">
        <v>3320</v>
      </c>
      <c r="AG11" s="22">
        <f>($C10-AD11)/(AD9-AD11)</f>
        <v>3.0362918625078481</v>
      </c>
      <c r="AH11" s="19" t="s">
        <v>9</v>
      </c>
      <c r="AI11" s="9" t="s">
        <v>10</v>
      </c>
      <c r="AJ11" s="10" t="s">
        <v>11</v>
      </c>
      <c r="AK11" s="55" t="s">
        <v>10</v>
      </c>
      <c r="AT11" s="64"/>
    </row>
    <row r="12" spans="1:46" x14ac:dyDescent="0.25">
      <c r="A12" s="110"/>
      <c r="B12" s="107">
        <v>-7</v>
      </c>
      <c r="C12" s="76"/>
      <c r="D12" s="73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1.0642885420101884</v>
      </c>
      <c r="E12" s="69" t="s">
        <v>6</v>
      </c>
      <c r="F12" s="23">
        <v>10943</v>
      </c>
      <c r="G12" s="24">
        <v>3.02</v>
      </c>
      <c r="H12" s="25">
        <v>3624</v>
      </c>
      <c r="I12" s="42">
        <f>$C13/I13</f>
        <v>3.0599427431631008</v>
      </c>
      <c r="J12" s="23">
        <v>11020</v>
      </c>
      <c r="K12" s="24">
        <v>2.83</v>
      </c>
      <c r="L12" s="25">
        <v>3894</v>
      </c>
      <c r="M12" s="42">
        <f>$C13/M13</f>
        <v>2.8699989730896989</v>
      </c>
      <c r="N12" s="23">
        <v>10416</v>
      </c>
      <c r="O12" s="24">
        <v>2.44</v>
      </c>
      <c r="P12" s="25">
        <v>4269</v>
      </c>
      <c r="Q12" s="42">
        <f>$C13/Q13</f>
        <v>2.4547655750529129</v>
      </c>
      <c r="R12" s="23">
        <v>10404</v>
      </c>
      <c r="S12" s="24">
        <v>2.31</v>
      </c>
      <c r="T12" s="25">
        <v>4504</v>
      </c>
      <c r="U12" s="42">
        <f>$C13/U13</f>
        <v>2.3223645658741106</v>
      </c>
      <c r="V12" s="23">
        <v>10613</v>
      </c>
      <c r="W12" s="24">
        <v>2.2400000000000002</v>
      </c>
      <c r="X12" s="25">
        <v>4743</v>
      </c>
      <c r="Y12" s="42">
        <f>$C13/Y13</f>
        <v>2.2533951965985741</v>
      </c>
      <c r="Z12" s="23">
        <v>10587</v>
      </c>
      <c r="AA12" s="24">
        <v>2.02</v>
      </c>
      <c r="AB12" s="25">
        <v>5249</v>
      </c>
      <c r="AC12" s="42">
        <f>$C13/AC13</f>
        <v>2.034671740183847</v>
      </c>
      <c r="AD12" s="23">
        <v>8049</v>
      </c>
      <c r="AE12" s="4">
        <v>1.59</v>
      </c>
      <c r="AF12" s="11">
        <v>5061</v>
      </c>
      <c r="AG12" s="43">
        <f>$C13/AG13</f>
        <v>1.5241546694013859</v>
      </c>
      <c r="AH12" s="17" t="s">
        <v>9</v>
      </c>
      <c r="AI12" s="5" t="s">
        <v>10</v>
      </c>
      <c r="AJ12" s="6" t="s">
        <v>11</v>
      </c>
      <c r="AK12" s="53" t="s">
        <v>10</v>
      </c>
      <c r="AM12" s="64"/>
      <c r="AN12" s="64"/>
      <c r="AO12" s="64"/>
      <c r="AP12" s="64"/>
      <c r="AQ12" s="64"/>
      <c r="AR12" s="64"/>
      <c r="AS12" s="64"/>
      <c r="AT12" s="64"/>
    </row>
    <row r="13" spans="1:46" x14ac:dyDescent="0.25">
      <c r="A13" s="110"/>
      <c r="B13" s="108"/>
      <c r="C13" s="38">
        <f>C$1/(21+3.3)*(H$1-B12)</f>
        <v>10109.958847736627</v>
      </c>
      <c r="D13" s="74">
        <f>(C13/P$1)^(1/1.3)*50+H$1</f>
        <v>64.503925076260117</v>
      </c>
      <c r="E13" s="70" t="s">
        <v>7</v>
      </c>
      <c r="F13" s="26">
        <v>8886</v>
      </c>
      <c r="G13" s="27">
        <v>3.2</v>
      </c>
      <c r="H13" s="28">
        <v>2781</v>
      </c>
      <c r="I13" s="29">
        <f>$C13/((G12-G14)*I14+G14)</f>
        <v>3303.9699420276856</v>
      </c>
      <c r="J13" s="26">
        <v>8717</v>
      </c>
      <c r="K13" s="27">
        <v>3</v>
      </c>
      <c r="L13" s="28">
        <v>2903</v>
      </c>
      <c r="M13" s="29">
        <f>$C13/((K12-K14)*M14+K14)</f>
        <v>3522.6350052845996</v>
      </c>
      <c r="N13" s="26">
        <v>8343</v>
      </c>
      <c r="O13" s="27">
        <v>2.63</v>
      </c>
      <c r="P13" s="28">
        <v>3172</v>
      </c>
      <c r="Q13" s="29">
        <f>$C13/((O12-O14)*Q14+O14)</f>
        <v>4118.5027810725696</v>
      </c>
      <c r="R13" s="26">
        <v>8240</v>
      </c>
      <c r="S13" s="27">
        <v>2.44</v>
      </c>
      <c r="T13" s="28">
        <v>3372</v>
      </c>
      <c r="U13" s="29">
        <f>$C13/((S12-S14)*U14+S14)</f>
        <v>4353.3039542098586</v>
      </c>
      <c r="V13" s="26">
        <v>8236</v>
      </c>
      <c r="W13" s="27">
        <v>2.33</v>
      </c>
      <c r="X13" s="28">
        <v>3536</v>
      </c>
      <c r="Y13" s="29">
        <f>$C13/((W12-W14)*Y14+W14)</f>
        <v>4486.5449535870484</v>
      </c>
      <c r="Z13" s="26">
        <v>8279</v>
      </c>
      <c r="AA13" s="27">
        <v>2.1</v>
      </c>
      <c r="AB13" s="28">
        <v>3943</v>
      </c>
      <c r="AC13" s="29">
        <f>$C13/((AA12-AA14)*AC14+AA14)</f>
        <v>4968.8402547052237</v>
      </c>
      <c r="AD13" s="26">
        <v>6528</v>
      </c>
      <c r="AE13" s="2">
        <v>1.64</v>
      </c>
      <c r="AF13" s="12">
        <v>3989</v>
      </c>
      <c r="AG13" s="29">
        <f>$C13/((AE12-AE14)*AG14+AE14)</f>
        <v>6633.1580716196795</v>
      </c>
      <c r="AH13" s="18" t="s">
        <v>9</v>
      </c>
      <c r="AI13" s="3" t="s">
        <v>10</v>
      </c>
      <c r="AJ13" s="7" t="s">
        <v>11</v>
      </c>
      <c r="AK13" s="54" t="s">
        <v>10</v>
      </c>
      <c r="AT13" s="64"/>
    </row>
    <row r="14" spans="1:46" ht="15.75" thickBot="1" x14ac:dyDescent="0.3">
      <c r="A14" s="110"/>
      <c r="B14" s="109"/>
      <c r="C14" s="77"/>
      <c r="D14" s="75">
        <f>C13/D12</f>
        <v>9499.2649536950903</v>
      </c>
      <c r="E14" s="71" t="s">
        <v>8</v>
      </c>
      <c r="F14" s="30">
        <v>3852</v>
      </c>
      <c r="G14" s="31">
        <v>3.36</v>
      </c>
      <c r="H14" s="32">
        <v>1146</v>
      </c>
      <c r="I14" s="33">
        <f>($C13-F14)/(F12-F14)</f>
        <v>0.88252134363793922</v>
      </c>
      <c r="J14" s="30">
        <v>3967</v>
      </c>
      <c r="K14" s="31">
        <v>3.14</v>
      </c>
      <c r="L14" s="32">
        <v>1262</v>
      </c>
      <c r="M14" s="33">
        <f>($C13-J14)/(J12-J14)</f>
        <v>0.87097105454935875</v>
      </c>
      <c r="N14" s="30">
        <v>4198</v>
      </c>
      <c r="O14" s="31">
        <v>2.74</v>
      </c>
      <c r="P14" s="32">
        <v>1532</v>
      </c>
      <c r="Q14" s="33">
        <f>($C13-N14)/(N12-N14)</f>
        <v>0.95078141649029058</v>
      </c>
      <c r="R14" s="30">
        <v>5410</v>
      </c>
      <c r="S14" s="31">
        <v>2.52</v>
      </c>
      <c r="T14" s="32">
        <v>2143</v>
      </c>
      <c r="U14" s="33">
        <f>($C13-R14)/(R12-R14)</f>
        <v>0.94112111488518757</v>
      </c>
      <c r="V14" s="30">
        <v>5731</v>
      </c>
      <c r="W14" s="31">
        <v>2.37</v>
      </c>
      <c r="X14" s="32">
        <v>2414</v>
      </c>
      <c r="Y14" s="33">
        <f>($C13-V14)/(V12-V14)</f>
        <v>0.89696002616481507</v>
      </c>
      <c r="Z14" s="30">
        <v>6035</v>
      </c>
      <c r="AA14" s="31">
        <v>2.16</v>
      </c>
      <c r="AB14" s="32">
        <v>2794</v>
      </c>
      <c r="AC14" s="33">
        <f>($C13-Z14)/(Z12-Z14)</f>
        <v>0.89520185582966316</v>
      </c>
      <c r="AD14" s="30">
        <v>5232</v>
      </c>
      <c r="AE14" s="8">
        <v>1.68</v>
      </c>
      <c r="AF14" s="13">
        <v>3107</v>
      </c>
      <c r="AG14" s="22">
        <f>($C13-AD14)/(AD12-AD14)</f>
        <v>1.7316147844290475</v>
      </c>
      <c r="AH14" s="19" t="s">
        <v>9</v>
      </c>
      <c r="AI14" s="9" t="s">
        <v>10</v>
      </c>
      <c r="AJ14" s="10" t="s">
        <v>11</v>
      </c>
      <c r="AK14" s="55" t="s">
        <v>10</v>
      </c>
      <c r="AT14" s="64"/>
    </row>
    <row r="15" spans="1:46" x14ac:dyDescent="0.25">
      <c r="A15" s="110"/>
      <c r="B15" s="107">
        <v>-5</v>
      </c>
      <c r="C15" s="76"/>
      <c r="D15" s="73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1.3413629128378048</v>
      </c>
      <c r="E15" s="69" t="s">
        <v>6</v>
      </c>
      <c r="F15" s="23">
        <v>11212</v>
      </c>
      <c r="G15" s="24">
        <v>3.15</v>
      </c>
      <c r="H15" s="25">
        <v>3555</v>
      </c>
      <c r="I15" s="42">
        <f>$C16/I16</f>
        <v>3.246908822394011</v>
      </c>
      <c r="J15" s="23">
        <v>11298</v>
      </c>
      <c r="K15" s="24">
        <v>2.92</v>
      </c>
      <c r="L15" s="25">
        <v>3870</v>
      </c>
      <c r="M15" s="42">
        <f>$C16/M16</f>
        <v>3.0112421415827488</v>
      </c>
      <c r="N15" s="23">
        <v>10940</v>
      </c>
      <c r="O15" s="24">
        <v>2.57</v>
      </c>
      <c r="P15" s="25">
        <v>4258</v>
      </c>
      <c r="Q15" s="42">
        <f>$C16/Q16</f>
        <v>2.6497601608667734</v>
      </c>
      <c r="R15" s="23">
        <v>10943</v>
      </c>
      <c r="S15" s="24">
        <v>2.37</v>
      </c>
      <c r="T15" s="25">
        <v>4612</v>
      </c>
      <c r="U15" s="42">
        <f>$C16/U16</f>
        <v>2.4425731006786164</v>
      </c>
      <c r="V15" s="23">
        <v>10773</v>
      </c>
      <c r="W15" s="24">
        <v>2.27</v>
      </c>
      <c r="X15" s="25">
        <v>4750</v>
      </c>
      <c r="Y15" s="42">
        <f>$C16/Y16</f>
        <v>2.3157155468633284</v>
      </c>
      <c r="Z15" s="23">
        <v>10555</v>
      </c>
      <c r="AA15" s="24">
        <v>2.0499999999999998</v>
      </c>
      <c r="AB15" s="25">
        <v>5143</v>
      </c>
      <c r="AC15" s="42">
        <f>$C16/AC16</f>
        <v>2.0894940583112627</v>
      </c>
      <c r="AD15" s="23">
        <v>8213</v>
      </c>
      <c r="AE15" s="4">
        <v>1.6</v>
      </c>
      <c r="AF15" s="11">
        <v>5142</v>
      </c>
      <c r="AG15" s="43">
        <f>$C16/AG16</f>
        <v>1.5621433212661284</v>
      </c>
      <c r="AH15" s="17" t="s">
        <v>9</v>
      </c>
      <c r="AI15" s="5" t="s">
        <v>10</v>
      </c>
      <c r="AJ15" s="6" t="s">
        <v>11</v>
      </c>
      <c r="AK15" s="53" t="s">
        <v>10</v>
      </c>
      <c r="AM15" s="64"/>
      <c r="AN15" s="64"/>
      <c r="AO15" s="64"/>
      <c r="AP15" s="64"/>
      <c r="AQ15" s="64"/>
      <c r="AR15" s="64"/>
      <c r="AS15" s="64"/>
      <c r="AT15" s="64"/>
    </row>
    <row r="16" spans="1:46" x14ac:dyDescent="0.25">
      <c r="A16" s="110"/>
      <c r="B16" s="108"/>
      <c r="C16" s="38">
        <f>C$1/(21+3.3)*(H$1-B15)</f>
        <v>9387.8189300411523</v>
      </c>
      <c r="D16" s="74">
        <f>(C16/P$1)^(1/1.3)*50+H$1</f>
        <v>62.093297618823918</v>
      </c>
      <c r="E16" s="70" t="s">
        <v>7</v>
      </c>
      <c r="F16" s="26">
        <v>9217</v>
      </c>
      <c r="G16" s="27">
        <v>3.38</v>
      </c>
      <c r="H16" s="28">
        <v>2723</v>
      </c>
      <c r="I16" s="29">
        <f>$C16/((G15-G17)*I17+G17)</f>
        <v>2891.3096867066706</v>
      </c>
      <c r="J16" s="26">
        <v>9049</v>
      </c>
      <c r="K16" s="27">
        <v>3.13</v>
      </c>
      <c r="L16" s="28">
        <v>2895</v>
      </c>
      <c r="M16" s="29">
        <f>$C16/((K15-K17)*M17+K17)</f>
        <v>3117.5901799470666</v>
      </c>
      <c r="N16" s="26">
        <v>8872</v>
      </c>
      <c r="O16" s="27">
        <v>2.78</v>
      </c>
      <c r="P16" s="28">
        <v>3188</v>
      </c>
      <c r="Q16" s="29">
        <f>$C16/((O15-O17)*Q17+O17)</f>
        <v>3542.8938319346857</v>
      </c>
      <c r="R16" s="26">
        <v>8777</v>
      </c>
      <c r="S16" s="27">
        <v>2.52</v>
      </c>
      <c r="T16" s="28">
        <v>3480</v>
      </c>
      <c r="U16" s="29">
        <f>$C16/((S15-S17)*U17+S17)</f>
        <v>3843.4137047660715</v>
      </c>
      <c r="V16" s="26">
        <v>8468</v>
      </c>
      <c r="W16" s="27">
        <v>2.36</v>
      </c>
      <c r="X16" s="28">
        <v>3586</v>
      </c>
      <c r="Y16" s="29">
        <f>$C16/((W15-W17)*Y17+W17)</f>
        <v>4053.9603159624221</v>
      </c>
      <c r="Z16" s="26">
        <v>8359</v>
      </c>
      <c r="AA16" s="27">
        <v>2.14</v>
      </c>
      <c r="AB16" s="28">
        <v>3913</v>
      </c>
      <c r="AC16" s="29">
        <f>$C16/((AA15-AA17)*AC17+AA17)</f>
        <v>4492.8670137633335</v>
      </c>
      <c r="AD16" s="26">
        <v>6743</v>
      </c>
      <c r="AE16" s="2">
        <v>1.64</v>
      </c>
      <c r="AF16" s="12">
        <v>4103</v>
      </c>
      <c r="AG16" s="29">
        <f>$C16/((AE15-AE17)*AG17+AE17)</f>
        <v>6009.5759475079776</v>
      </c>
      <c r="AH16" s="18" t="s">
        <v>9</v>
      </c>
      <c r="AI16" s="3" t="s">
        <v>10</v>
      </c>
      <c r="AJ16" s="7" t="s">
        <v>11</v>
      </c>
      <c r="AK16" s="54" t="s">
        <v>10</v>
      </c>
      <c r="AT16" s="64"/>
    </row>
    <row r="17" spans="1:46" ht="15.75" thickBot="1" x14ac:dyDescent="0.3">
      <c r="A17" s="110"/>
      <c r="B17" s="109"/>
      <c r="C17" s="77"/>
      <c r="D17" s="75">
        <f>C16/D15</f>
        <v>6998.7166338005873</v>
      </c>
      <c r="E17" s="71" t="s">
        <v>8</v>
      </c>
      <c r="F17" s="30">
        <v>4059</v>
      </c>
      <c r="G17" s="31">
        <v>3.53</v>
      </c>
      <c r="H17" s="32">
        <v>1151</v>
      </c>
      <c r="I17" s="33">
        <f>($C16-F17)/(F15-F17)</f>
        <v>0.74497678317365468</v>
      </c>
      <c r="J17" s="30">
        <v>4180</v>
      </c>
      <c r="K17" s="31">
        <v>3.26</v>
      </c>
      <c r="L17" s="32">
        <v>1283</v>
      </c>
      <c r="M17" s="33">
        <f>($C16-J17)/(J15-J17)</f>
        <v>0.73164076005073786</v>
      </c>
      <c r="N17" s="30">
        <v>4518</v>
      </c>
      <c r="O17" s="31">
        <v>2.9</v>
      </c>
      <c r="P17" s="32">
        <v>1559</v>
      </c>
      <c r="Q17" s="33">
        <f>($C16-N17)/(N15-N17)</f>
        <v>0.75830254282795895</v>
      </c>
      <c r="R17" s="30">
        <v>5800</v>
      </c>
      <c r="S17" s="31">
        <v>2.61</v>
      </c>
      <c r="T17" s="32">
        <v>2226</v>
      </c>
      <c r="U17" s="33">
        <f>($C16-R17)/(R15-R17)</f>
        <v>0.69761208050576551</v>
      </c>
      <c r="V17" s="30">
        <v>5925</v>
      </c>
      <c r="W17" s="31">
        <v>2.4300000000000002</v>
      </c>
      <c r="X17" s="32">
        <v>2439</v>
      </c>
      <c r="Y17" s="33">
        <f>($C16-V17)/(V15-V17)</f>
        <v>0.71427783210419804</v>
      </c>
      <c r="Z17" s="30">
        <v>6122</v>
      </c>
      <c r="AA17" s="31">
        <v>2.2000000000000002</v>
      </c>
      <c r="AB17" s="32">
        <v>2785</v>
      </c>
      <c r="AC17" s="33">
        <f>($C16-Z17)/(Z15-Z17)</f>
        <v>0.73670627792491594</v>
      </c>
      <c r="AD17" s="30">
        <v>5420</v>
      </c>
      <c r="AE17" s="8">
        <v>1.69</v>
      </c>
      <c r="AF17" s="13">
        <v>3205</v>
      </c>
      <c r="AG17" s="22">
        <f>($C16-AD17)/(AD15-AD17)</f>
        <v>1.4206297637096856</v>
      </c>
      <c r="AH17" s="19" t="s">
        <v>9</v>
      </c>
      <c r="AI17" s="9" t="s">
        <v>10</v>
      </c>
      <c r="AJ17" s="10" t="s">
        <v>11</v>
      </c>
      <c r="AK17" s="55" t="s">
        <v>10</v>
      </c>
      <c r="AT17" s="64"/>
    </row>
    <row r="18" spans="1:46" x14ac:dyDescent="0.25">
      <c r="A18" s="110"/>
      <c r="B18" s="107">
        <v>0</v>
      </c>
      <c r="C18" s="76"/>
      <c r="D18" s="73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2.1730181967093838</v>
      </c>
      <c r="E18" s="69" t="s">
        <v>6</v>
      </c>
      <c r="F18" s="23">
        <v>11886</v>
      </c>
      <c r="G18" s="24">
        <v>3.8</v>
      </c>
      <c r="H18" s="25">
        <v>3129</v>
      </c>
      <c r="I18" s="42">
        <f>$C19/I19</f>
        <v>4.0849234227330777</v>
      </c>
      <c r="J18" s="23">
        <v>11992</v>
      </c>
      <c r="K18" s="24">
        <v>3.48</v>
      </c>
      <c r="L18" s="25">
        <v>3444</v>
      </c>
      <c r="M18" s="42">
        <f>$C19/M19</f>
        <v>3.7430770956266999</v>
      </c>
      <c r="N18" s="23">
        <v>12249</v>
      </c>
      <c r="O18" s="24">
        <v>3.04</v>
      </c>
      <c r="P18" s="25">
        <v>4035</v>
      </c>
      <c r="Q18" s="42">
        <f>$C19/Q19</f>
        <v>3.3130913009307719</v>
      </c>
      <c r="R18" s="23">
        <v>12292</v>
      </c>
      <c r="S18" s="24">
        <v>2.81</v>
      </c>
      <c r="T18" s="25">
        <v>4369</v>
      </c>
      <c r="U18" s="42">
        <f>$C19/U19</f>
        <v>3.0626120613730121</v>
      </c>
      <c r="V18" s="23">
        <v>10824</v>
      </c>
      <c r="W18" s="24">
        <v>2.27</v>
      </c>
      <c r="X18" s="25">
        <v>4766</v>
      </c>
      <c r="Y18" s="42">
        <f>$C19/Y19</f>
        <v>2.3939327858019448</v>
      </c>
      <c r="Z18" s="23">
        <v>10474</v>
      </c>
      <c r="AA18" s="24">
        <v>2.15</v>
      </c>
      <c r="AB18" s="25">
        <v>4878</v>
      </c>
      <c r="AC18" s="42">
        <f>$C19/AC19</f>
        <v>2.2658793604228147</v>
      </c>
      <c r="AD18" s="23">
        <v>8522</v>
      </c>
      <c r="AE18" s="4">
        <v>1.69</v>
      </c>
      <c r="AF18" s="11">
        <v>5030</v>
      </c>
      <c r="AG18" s="43">
        <f>$C19/AG19</f>
        <v>1.7307016980879797</v>
      </c>
      <c r="AH18" s="17" t="s">
        <v>9</v>
      </c>
      <c r="AI18" s="5" t="s">
        <v>10</v>
      </c>
      <c r="AJ18" s="6" t="s">
        <v>11</v>
      </c>
      <c r="AK18" s="53" t="s">
        <v>10</v>
      </c>
      <c r="AM18" s="64"/>
      <c r="AN18" s="64"/>
      <c r="AO18" s="64"/>
      <c r="AP18" s="64"/>
      <c r="AQ18" s="64"/>
      <c r="AR18" s="64"/>
      <c r="AS18" s="64"/>
      <c r="AT18" s="64"/>
    </row>
    <row r="19" spans="1:46" x14ac:dyDescent="0.25">
      <c r="A19" s="110"/>
      <c r="B19" s="108"/>
      <c r="C19" s="38">
        <f>C$1/(21+3.3)*(H$1-B18)</f>
        <v>7582.4691358024693</v>
      </c>
      <c r="D19" s="74">
        <f>(C19/P$1)^(1/1.3)*50+H$1</f>
        <v>55.867573240148914</v>
      </c>
      <c r="E19" s="70" t="s">
        <v>7</v>
      </c>
      <c r="F19" s="26">
        <v>9354</v>
      </c>
      <c r="G19" s="27">
        <v>4.09</v>
      </c>
      <c r="H19" s="28">
        <v>2288</v>
      </c>
      <c r="I19" s="29">
        <f>$C19/((G18-G20)*I20+G20)</f>
        <v>1856.2083914731766</v>
      </c>
      <c r="J19" s="26">
        <v>9186</v>
      </c>
      <c r="K19" s="27">
        <v>3.74</v>
      </c>
      <c r="L19" s="28">
        <v>2455</v>
      </c>
      <c r="M19" s="29">
        <f>$C19/((K18-K20)*M20+K20)</f>
        <v>2025.7314883152155</v>
      </c>
      <c r="N19" s="26">
        <v>9505</v>
      </c>
      <c r="O19" s="27">
        <v>3.3</v>
      </c>
      <c r="P19" s="28">
        <v>2882</v>
      </c>
      <c r="Q19" s="29">
        <f>$C19/((O18-O20)*Q20+O20)</f>
        <v>2288.6387506653587</v>
      </c>
      <c r="R19" s="26">
        <v>9428</v>
      </c>
      <c r="S19" s="27">
        <v>3</v>
      </c>
      <c r="T19" s="28">
        <v>3142</v>
      </c>
      <c r="U19" s="29">
        <f>$C19/((S18-S20)*U20+S20)</f>
        <v>2475.8176954358173</v>
      </c>
      <c r="V19" s="26">
        <v>8129</v>
      </c>
      <c r="W19" s="27">
        <v>2.37</v>
      </c>
      <c r="X19" s="28">
        <v>3427</v>
      </c>
      <c r="Y19" s="29">
        <f>$C19/((W18-W20)*Y20+W20)</f>
        <v>3167.3692681653192</v>
      </c>
      <c r="Z19" s="26">
        <v>7929</v>
      </c>
      <c r="AA19" s="27">
        <v>2.2400000000000002</v>
      </c>
      <c r="AB19" s="28">
        <v>3535</v>
      </c>
      <c r="AC19" s="29">
        <f>$C19/((AA18-AA20)*AC20+AA20)</f>
        <v>3346.3693029039177</v>
      </c>
      <c r="AD19" s="26">
        <v>6698</v>
      </c>
      <c r="AE19" s="2">
        <v>1.75</v>
      </c>
      <c r="AF19" s="12">
        <v>3829</v>
      </c>
      <c r="AG19" s="29">
        <f>$C19/((AE18-AE20)*AG20+AE20)</f>
        <v>4381.153115051151</v>
      </c>
      <c r="AH19" s="18" t="s">
        <v>9</v>
      </c>
      <c r="AI19" s="3" t="s">
        <v>10</v>
      </c>
      <c r="AJ19" s="7" t="s">
        <v>11</v>
      </c>
      <c r="AK19" s="54" t="s">
        <v>10</v>
      </c>
      <c r="AT19" s="64"/>
    </row>
    <row r="20" spans="1:46" ht="15.75" thickBot="1" x14ac:dyDescent="0.3">
      <c r="A20" s="110"/>
      <c r="B20" s="109"/>
      <c r="C20" s="77"/>
      <c r="D20" s="75">
        <f>C19/D18</f>
        <v>3489.3721310224892</v>
      </c>
      <c r="E20" s="71" t="s">
        <v>8</v>
      </c>
      <c r="F20" s="30">
        <v>4636</v>
      </c>
      <c r="G20" s="31">
        <v>4.28</v>
      </c>
      <c r="H20" s="32">
        <v>1083</v>
      </c>
      <c r="I20" s="33">
        <f>($C19-F20)/(F18-F20)</f>
        <v>0.40640953597275437</v>
      </c>
      <c r="J20" s="30">
        <v>4617</v>
      </c>
      <c r="K20" s="31">
        <v>3.92</v>
      </c>
      <c r="L20" s="32">
        <v>1179</v>
      </c>
      <c r="M20" s="33">
        <f>($C19-J20)/(J18-J20)</f>
        <v>0.40209750993931787</v>
      </c>
      <c r="N20" s="30">
        <v>5243</v>
      </c>
      <c r="O20" s="31">
        <v>3.45</v>
      </c>
      <c r="P20" s="32">
        <v>1520</v>
      </c>
      <c r="Q20" s="33">
        <f>($C19-N20)/(N18-N20)</f>
        <v>0.33392365626641013</v>
      </c>
      <c r="R20" s="30">
        <v>6699</v>
      </c>
      <c r="S20" s="31">
        <v>3.11</v>
      </c>
      <c r="T20" s="32">
        <v>2152</v>
      </c>
      <c r="U20" s="33">
        <f>($C19-R20)/(R18-R20)</f>
        <v>0.1579597954232915</v>
      </c>
      <c r="V20" s="30">
        <v>6116</v>
      </c>
      <c r="W20" s="31">
        <v>2.4500000000000002</v>
      </c>
      <c r="X20" s="32">
        <v>2494</v>
      </c>
      <c r="Y20" s="33">
        <f>($C19-V20)/(V18-V20)</f>
        <v>0.31148452332252957</v>
      </c>
      <c r="Z20" s="30">
        <v>6232</v>
      </c>
      <c r="AA20" s="31">
        <v>2.3199999999999998</v>
      </c>
      <c r="AB20" s="32">
        <v>2689</v>
      </c>
      <c r="AC20" s="33">
        <f>($C19-Z20)/(Z18-Z20)</f>
        <v>0.31835670339520727</v>
      </c>
      <c r="AD20" s="30">
        <v>5752</v>
      </c>
      <c r="AE20" s="8">
        <v>1.81</v>
      </c>
      <c r="AF20" s="13">
        <v>3180</v>
      </c>
      <c r="AG20" s="22">
        <f>($C19-AD20)/(AD18-AD20)</f>
        <v>0.66081918260016936</v>
      </c>
      <c r="AH20" s="19" t="s">
        <v>9</v>
      </c>
      <c r="AI20" s="9" t="s">
        <v>10</v>
      </c>
      <c r="AJ20" s="10" t="s">
        <v>11</v>
      </c>
      <c r="AK20" s="55" t="s">
        <v>10</v>
      </c>
      <c r="AT20" s="64"/>
    </row>
    <row r="21" spans="1:46" x14ac:dyDescent="0.25">
      <c r="A21" s="110"/>
      <c r="B21" s="107">
        <v>5</v>
      </c>
      <c r="C21" s="76"/>
      <c r="D21" s="73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3.3028551549501355</v>
      </c>
      <c r="E21" s="69" t="s">
        <v>6</v>
      </c>
      <c r="F21" s="23">
        <v>13510</v>
      </c>
      <c r="G21" s="24">
        <v>4.55</v>
      </c>
      <c r="H21" s="25">
        <v>2972</v>
      </c>
      <c r="I21" s="42">
        <f>$C22/I22</f>
        <v>5.1555357422487678</v>
      </c>
      <c r="J21" s="23">
        <v>13616</v>
      </c>
      <c r="K21" s="24">
        <v>4.1500000000000004</v>
      </c>
      <c r="L21" s="25">
        <v>3283</v>
      </c>
      <c r="M21" s="42">
        <f>$C22/M22</f>
        <v>4.697381505164099</v>
      </c>
      <c r="N21" s="23">
        <v>13783</v>
      </c>
      <c r="O21" s="24">
        <v>3.73</v>
      </c>
      <c r="P21" s="25">
        <v>3700</v>
      </c>
      <c r="Q21" s="42">
        <f>$C22/Q22</f>
        <v>4.3036779486531387</v>
      </c>
      <c r="R21" s="23">
        <v>13618</v>
      </c>
      <c r="S21" s="24">
        <v>3.26</v>
      </c>
      <c r="T21" s="25">
        <v>4175</v>
      </c>
      <c r="U21" s="42">
        <f>$C22/U22</f>
        <v>3.7718068314906148</v>
      </c>
      <c r="V21" s="23">
        <v>12813</v>
      </c>
      <c r="W21" s="24">
        <v>2.88</v>
      </c>
      <c r="X21" s="25">
        <v>4456</v>
      </c>
      <c r="Y21" s="42">
        <f>$C22/Y22</f>
        <v>3.2247709215567655</v>
      </c>
      <c r="Z21" s="23">
        <v>12819</v>
      </c>
      <c r="AA21" s="24">
        <v>2.73</v>
      </c>
      <c r="AB21" s="25">
        <v>4701</v>
      </c>
      <c r="AC21" s="42">
        <f>$C22/AC22</f>
        <v>3.1011722885534585</v>
      </c>
      <c r="AD21" s="23">
        <v>11570</v>
      </c>
      <c r="AE21" s="4">
        <v>2.29</v>
      </c>
      <c r="AF21" s="11">
        <v>5057</v>
      </c>
      <c r="AG21" s="43">
        <f>$C22/AG22</f>
        <v>2.5873115410866774</v>
      </c>
      <c r="AH21" s="14">
        <v>9921</v>
      </c>
      <c r="AI21" s="4">
        <v>1.92</v>
      </c>
      <c r="AJ21" s="11">
        <v>5157</v>
      </c>
      <c r="AK21" s="56">
        <f>$C22/AK22</f>
        <v>2.1748337951891079</v>
      </c>
      <c r="AM21" s="64"/>
      <c r="AN21" s="64"/>
      <c r="AO21" s="64"/>
      <c r="AP21" s="64"/>
      <c r="AQ21" s="64"/>
      <c r="AR21" s="64"/>
      <c r="AS21" s="64"/>
      <c r="AT21" s="64"/>
    </row>
    <row r="22" spans="1:46" x14ac:dyDescent="0.25">
      <c r="A22" s="110"/>
      <c r="B22" s="108"/>
      <c r="C22" s="38">
        <f>C$1/(21+3.3)*(H$1-B21)</f>
        <v>5777.1193415637863</v>
      </c>
      <c r="D22" s="74">
        <f>(C22/P$1)^(1/1.3)*50+H$1</f>
        <v>49.286297005595003</v>
      </c>
      <c r="E22" s="70" t="s">
        <v>7</v>
      </c>
      <c r="F22" s="26">
        <v>10768</v>
      </c>
      <c r="G22" s="27">
        <v>4.9400000000000004</v>
      </c>
      <c r="H22" s="28">
        <v>2180</v>
      </c>
      <c r="I22" s="29">
        <f>$C22/((G21-G23)*I23+G23)</f>
        <v>1120.5662476978373</v>
      </c>
      <c r="J22" s="26">
        <v>10566</v>
      </c>
      <c r="K22" s="27">
        <v>4.5</v>
      </c>
      <c r="L22" s="28">
        <v>2349</v>
      </c>
      <c r="M22" s="29">
        <f>$C22/((K21-K23)*M23+K23)</f>
        <v>1229.8595153944107</v>
      </c>
      <c r="N22" s="26">
        <v>10833</v>
      </c>
      <c r="O22" s="27">
        <v>4.08</v>
      </c>
      <c r="P22" s="28">
        <v>2652</v>
      </c>
      <c r="Q22" s="29">
        <f>$C22/((O21-O23)*Q23+O23)</f>
        <v>1342.3679491100791</v>
      </c>
      <c r="R22" s="26">
        <v>10582</v>
      </c>
      <c r="S22" s="27">
        <v>3.51</v>
      </c>
      <c r="T22" s="28">
        <v>3014</v>
      </c>
      <c r="U22" s="29">
        <f>$C22/((S21-S23)*U23+S23)</f>
        <v>1531.6583270730951</v>
      </c>
      <c r="V22" s="26">
        <v>9750</v>
      </c>
      <c r="W22" s="27">
        <v>3.03</v>
      </c>
      <c r="X22" s="28">
        <v>3216</v>
      </c>
      <c r="Y22" s="29">
        <f>$C22/((W21-W23)*Y23+W23)</f>
        <v>1791.4820872841624</v>
      </c>
      <c r="Z22" s="26">
        <v>9832</v>
      </c>
      <c r="AA22" s="27">
        <v>2.88</v>
      </c>
      <c r="AB22" s="28">
        <v>3419</v>
      </c>
      <c r="AC22" s="29">
        <f>$C22/((AA21-AA23)*AC23+AA23)</f>
        <v>1862.88242123385</v>
      </c>
      <c r="AD22" s="26">
        <v>9210</v>
      </c>
      <c r="AE22" s="2">
        <v>2.38</v>
      </c>
      <c r="AF22" s="12">
        <v>3862</v>
      </c>
      <c r="AG22" s="29">
        <f>$C22/((AE21-AE23)*AG23+AE23)</f>
        <v>2232.8657565286403</v>
      </c>
      <c r="AH22" s="15">
        <v>8195</v>
      </c>
      <c r="AI22" s="2">
        <v>2.02</v>
      </c>
      <c r="AJ22" s="12">
        <v>4048</v>
      </c>
      <c r="AK22" s="48">
        <f>$C22/((AI21-AI23)*AK23+AI23)</f>
        <v>2656.3498113479745</v>
      </c>
      <c r="AT22" s="64"/>
    </row>
    <row r="23" spans="1:46" ht="15.75" thickBot="1" x14ac:dyDescent="0.3">
      <c r="A23" s="110"/>
      <c r="B23" s="109"/>
      <c r="C23" s="77"/>
      <c r="D23" s="75">
        <f>C22/D21</f>
        <v>1749.1288810850097</v>
      </c>
      <c r="E23" s="71" t="s">
        <v>8</v>
      </c>
      <c r="F23" s="30">
        <v>5337</v>
      </c>
      <c r="G23" s="31">
        <v>5.19</v>
      </c>
      <c r="H23" s="32">
        <v>1028</v>
      </c>
      <c r="I23" s="33">
        <f>($C22-F23)/(F21-F23)</f>
        <v>5.3850402736300783E-2</v>
      </c>
      <c r="J23" s="30">
        <v>5310</v>
      </c>
      <c r="K23" s="31">
        <v>4.7300000000000004</v>
      </c>
      <c r="L23" s="32">
        <v>1123</v>
      </c>
      <c r="M23" s="33">
        <f>($C22-J23)/(J21-J23)</f>
        <v>5.6238784199829799E-2</v>
      </c>
      <c r="N23" s="30">
        <v>5968</v>
      </c>
      <c r="O23" s="31">
        <v>4.29</v>
      </c>
      <c r="P23" s="32">
        <v>1391</v>
      </c>
      <c r="Q23" s="33">
        <f>($C22-N23)/(N21-N23)</f>
        <v>-2.4424908309176419E-2</v>
      </c>
      <c r="R23" s="30">
        <v>7490</v>
      </c>
      <c r="S23" s="31">
        <v>3.66</v>
      </c>
      <c r="T23" s="32">
        <v>2048</v>
      </c>
      <c r="U23" s="33">
        <f>($C22-R23)/(R21-R23)</f>
        <v>-0.27951707872653619</v>
      </c>
      <c r="V23" s="30">
        <v>7303</v>
      </c>
      <c r="W23" s="31">
        <v>3.15</v>
      </c>
      <c r="X23" s="32">
        <v>2321</v>
      </c>
      <c r="Y23" s="33">
        <f>($C22-V23)/(V21-V23)</f>
        <v>-0.27692933909913137</v>
      </c>
      <c r="Z23" s="30">
        <v>8076</v>
      </c>
      <c r="AA23" s="31">
        <v>2.98</v>
      </c>
      <c r="AB23" s="32">
        <v>2706</v>
      </c>
      <c r="AC23" s="33">
        <f>($C22-Z23)/(Z21-Z23)</f>
        <v>-0.48468915421383379</v>
      </c>
      <c r="AD23" s="30">
        <v>7868</v>
      </c>
      <c r="AE23" s="8">
        <v>2.48</v>
      </c>
      <c r="AF23" s="13">
        <v>3177</v>
      </c>
      <c r="AG23" s="22">
        <f>($C22-AD23)/(AD21-AD23)</f>
        <v>-0.56479758466672436</v>
      </c>
      <c r="AH23" s="16">
        <v>6994</v>
      </c>
      <c r="AI23" s="8">
        <v>2.1</v>
      </c>
      <c r="AJ23" s="13">
        <v>3328</v>
      </c>
      <c r="AK23" s="57">
        <f>($C22-AH23)/(AH21-AH23)</f>
        <v>-0.41574330660615433</v>
      </c>
      <c r="AT23" s="64"/>
    </row>
    <row r="24" spans="1:46" x14ac:dyDescent="0.25">
      <c r="A24" s="110"/>
      <c r="B24" s="107">
        <v>7</v>
      </c>
      <c r="C24" s="76"/>
      <c r="D24" s="73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4.0884375304492426</v>
      </c>
      <c r="E24" s="69" t="s">
        <v>6</v>
      </c>
      <c r="F24" s="23">
        <v>14260</v>
      </c>
      <c r="G24" s="24">
        <v>5.04</v>
      </c>
      <c r="H24" s="25">
        <v>2829</v>
      </c>
      <c r="I24" s="42">
        <f>$C25/I25</f>
        <v>5.8310811770480999</v>
      </c>
      <c r="J24" s="23">
        <v>14571</v>
      </c>
      <c r="K24" s="24">
        <v>4.6900000000000004</v>
      </c>
      <c r="L24" s="25">
        <v>3107</v>
      </c>
      <c r="M24" s="42">
        <f>$C25/M25</f>
        <v>5.4203731031736222</v>
      </c>
      <c r="N24" s="23">
        <v>14796</v>
      </c>
      <c r="O24" s="24">
        <v>4.1399999999999997</v>
      </c>
      <c r="P24" s="25">
        <v>3574</v>
      </c>
      <c r="Q24" s="42">
        <f>$C25/Q25</f>
        <v>4.8969849970854717</v>
      </c>
      <c r="R24" s="23">
        <v>14508</v>
      </c>
      <c r="S24" s="24">
        <v>3.63</v>
      </c>
      <c r="T24" s="25">
        <v>3997</v>
      </c>
      <c r="U24" s="42">
        <f>$C25/U25</f>
        <v>4.300123630585504</v>
      </c>
      <c r="V24" s="23">
        <v>13908</v>
      </c>
      <c r="W24" s="24">
        <v>3.14</v>
      </c>
      <c r="X24" s="25">
        <v>4428</v>
      </c>
      <c r="Y24" s="42">
        <f>$C25/Y25</f>
        <v>3.6061017743274331</v>
      </c>
      <c r="Z24" s="23">
        <v>13852</v>
      </c>
      <c r="AA24" s="24">
        <v>2.97</v>
      </c>
      <c r="AB24" s="25">
        <v>4664</v>
      </c>
      <c r="AC24" s="42">
        <f>$C25/AC25</f>
        <v>3.4753822621293575</v>
      </c>
      <c r="AD24" s="23">
        <v>12949</v>
      </c>
      <c r="AE24" s="4">
        <v>2.56</v>
      </c>
      <c r="AF24" s="11">
        <v>5068</v>
      </c>
      <c r="AG24" s="43">
        <f>$C25/AG25</f>
        <v>2.9888202013486747</v>
      </c>
      <c r="AH24" s="14">
        <v>11541</v>
      </c>
      <c r="AI24" s="4">
        <v>2.23</v>
      </c>
      <c r="AJ24" s="11">
        <v>5168</v>
      </c>
      <c r="AK24" s="56">
        <f>$C25/AK25</f>
        <v>2.6580587467748313</v>
      </c>
      <c r="AM24" s="64"/>
      <c r="AN24" s="64"/>
      <c r="AO24" s="64"/>
      <c r="AP24" s="64"/>
      <c r="AQ24" s="64"/>
      <c r="AR24" s="64"/>
      <c r="AS24" s="64"/>
      <c r="AT24" s="64"/>
    </row>
    <row r="25" spans="1:46" x14ac:dyDescent="0.25">
      <c r="A25" s="110"/>
      <c r="B25" s="108"/>
      <c r="C25" s="38">
        <f>C$1/(21+3.3)*(H$1-B24)</f>
        <v>5054.9794238683135</v>
      </c>
      <c r="D25" s="74">
        <f>(C25/P$1)^(1/1.3)*50+H$1</f>
        <v>46.525067965997501</v>
      </c>
      <c r="E25" s="70" t="s">
        <v>7</v>
      </c>
      <c r="F25" s="26">
        <v>11265</v>
      </c>
      <c r="G25" s="27">
        <v>5.5</v>
      </c>
      <c r="H25" s="28">
        <v>2048</v>
      </c>
      <c r="I25" s="29">
        <f>$C25/((G24-G26)*I26+G26)</f>
        <v>866.90259840068347</v>
      </c>
      <c r="J25" s="26">
        <v>11205</v>
      </c>
      <c r="K25" s="27">
        <v>5.1100000000000003</v>
      </c>
      <c r="L25" s="28">
        <v>2193</v>
      </c>
      <c r="M25" s="29">
        <f>$C25/((K24-K26)*M26+K26)</f>
        <v>932.58883247513518</v>
      </c>
      <c r="N25" s="26">
        <v>11526</v>
      </c>
      <c r="O25" s="27">
        <v>4.5599999999999996</v>
      </c>
      <c r="P25" s="28">
        <v>2528</v>
      </c>
      <c r="Q25" s="29">
        <f>$C25/((O24-O26)*Q26+O26)</f>
        <v>1032.2636125854735</v>
      </c>
      <c r="R25" s="26">
        <v>11171</v>
      </c>
      <c r="S25" s="27">
        <v>3.93</v>
      </c>
      <c r="T25" s="28">
        <v>2846</v>
      </c>
      <c r="U25" s="29">
        <f>$C25/((S24-S26)*U26+S26)</f>
        <v>1175.5428118191171</v>
      </c>
      <c r="V25" s="26">
        <v>10487</v>
      </c>
      <c r="W25" s="27">
        <v>3.31</v>
      </c>
      <c r="X25" s="28">
        <v>3166</v>
      </c>
      <c r="Y25" s="29">
        <f>$C25/((W24-W26)*Y26+W26)</f>
        <v>1401.7850133503532</v>
      </c>
      <c r="Z25" s="26">
        <v>10528</v>
      </c>
      <c r="AA25" s="27">
        <v>3.13</v>
      </c>
      <c r="AB25" s="28">
        <v>3361</v>
      </c>
      <c r="AC25" s="29">
        <f>$C25/((AA24-AA26)*AC26+AA26)</f>
        <v>1454.5103365898924</v>
      </c>
      <c r="AD25" s="26">
        <v>10217</v>
      </c>
      <c r="AE25" s="2">
        <v>2.66</v>
      </c>
      <c r="AF25" s="12">
        <v>3836</v>
      </c>
      <c r="AG25" s="29">
        <f>$C25/((AE24-AE26)*AG26+AE26)</f>
        <v>1691.2959239191791</v>
      </c>
      <c r="AH25" s="15">
        <v>9452</v>
      </c>
      <c r="AI25" s="2">
        <v>2.35</v>
      </c>
      <c r="AJ25" s="12">
        <v>4201</v>
      </c>
      <c r="AK25" s="48">
        <f>$C25/((AI24-AI26)*AK26+AI26)</f>
        <v>1901.7560954970606</v>
      </c>
      <c r="AT25" s="64"/>
    </row>
    <row r="26" spans="1:46" ht="15.75" thickBot="1" x14ac:dyDescent="0.3">
      <c r="A26" s="110"/>
      <c r="B26" s="109"/>
      <c r="C26" s="77"/>
      <c r="D26" s="75">
        <f>C25/D24</f>
        <v>1236.4086246201898</v>
      </c>
      <c r="E26" s="71" t="s">
        <v>8</v>
      </c>
      <c r="F26" s="30">
        <v>5533</v>
      </c>
      <c r="G26" s="31">
        <v>5.79</v>
      </c>
      <c r="H26" s="32">
        <v>955</v>
      </c>
      <c r="I26" s="33">
        <f>($C25-F26)/(F24-F26)</f>
        <v>-5.4774902730799421E-2</v>
      </c>
      <c r="J26" s="30">
        <v>5581</v>
      </c>
      <c r="K26" s="31">
        <v>5.38</v>
      </c>
      <c r="L26" s="32">
        <v>1037</v>
      </c>
      <c r="M26" s="33">
        <f>($C25-J26)/(J24-J26)</f>
        <v>-5.8511743729887267E-2</v>
      </c>
      <c r="N26" s="30">
        <v>6303</v>
      </c>
      <c r="O26" s="31">
        <v>4.8</v>
      </c>
      <c r="P26" s="32">
        <v>1313</v>
      </c>
      <c r="Q26" s="33">
        <f>($C25-N26)/(N24-N26)</f>
        <v>-0.14694696528101808</v>
      </c>
      <c r="R26" s="30">
        <v>7878</v>
      </c>
      <c r="S26" s="31">
        <v>4.0999999999999996</v>
      </c>
      <c r="T26" s="32">
        <v>1921</v>
      </c>
      <c r="U26" s="33">
        <f>($C25-R26)/(R24-R26)</f>
        <v>-0.42579495869256206</v>
      </c>
      <c r="V26" s="30">
        <v>7830</v>
      </c>
      <c r="W26" s="31">
        <v>3.46</v>
      </c>
      <c r="X26" s="32">
        <v>2261</v>
      </c>
      <c r="Y26" s="33">
        <f>($C25-V26)/(V24-V26)</f>
        <v>-0.4565680447732291</v>
      </c>
      <c r="Z26" s="30">
        <v>8630</v>
      </c>
      <c r="AA26" s="31">
        <v>3.27</v>
      </c>
      <c r="AB26" s="32">
        <v>2636</v>
      </c>
      <c r="AC26" s="33">
        <f>($C25-Z26)/(Z24-Z26)</f>
        <v>-0.68460754043119232</v>
      </c>
      <c r="AD26" s="30">
        <v>8715</v>
      </c>
      <c r="AE26" s="8">
        <v>2.79</v>
      </c>
      <c r="AF26" s="13">
        <v>3128</v>
      </c>
      <c r="AG26" s="22">
        <f>($C25-AD26)/(AD24-AD26)</f>
        <v>-0.86443565803771527</v>
      </c>
      <c r="AH26" s="16">
        <v>8056</v>
      </c>
      <c r="AI26" s="8">
        <v>2.46</v>
      </c>
      <c r="AJ26" s="13">
        <v>3278</v>
      </c>
      <c r="AK26" s="57">
        <f>($C25-AH26)/(AH24-AH26)</f>
        <v>-0.8611249859775284</v>
      </c>
      <c r="AT26" s="64"/>
    </row>
    <row r="27" spans="1:46" x14ac:dyDescent="0.25">
      <c r="A27" s="110"/>
      <c r="B27" s="107">
        <v>10</v>
      </c>
      <c r="C27" s="67"/>
      <c r="D27" s="73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4.9106221042298905</v>
      </c>
      <c r="E27" s="69" t="s">
        <v>6</v>
      </c>
      <c r="F27" s="23">
        <v>14361</v>
      </c>
      <c r="G27" s="24">
        <v>5.49</v>
      </c>
      <c r="H27" s="25">
        <v>2616</v>
      </c>
      <c r="I27" s="42">
        <f>$C28/I28</f>
        <v>6.4754446467545881</v>
      </c>
      <c r="J27" s="23">
        <v>14303</v>
      </c>
      <c r="K27" s="24">
        <v>5.0599999999999996</v>
      </c>
      <c r="L27" s="25">
        <v>2827</v>
      </c>
      <c r="M27" s="42">
        <f>$C28/M28</f>
        <v>5.9524698041357027</v>
      </c>
      <c r="N27" s="23">
        <v>14606</v>
      </c>
      <c r="O27" s="24">
        <v>4.37</v>
      </c>
      <c r="P27" s="25">
        <v>3342</v>
      </c>
      <c r="Q27" s="42">
        <f>$C28/Q28</f>
        <v>5.2736126871658691</v>
      </c>
      <c r="R27" s="23">
        <v>14320</v>
      </c>
      <c r="S27" s="24">
        <v>3.69</v>
      </c>
      <c r="T27" s="25">
        <v>3885</v>
      </c>
      <c r="U27" s="42">
        <f>$C28/U28</f>
        <v>4.4498294505166696</v>
      </c>
      <c r="V27" s="23">
        <v>13539</v>
      </c>
      <c r="W27" s="24">
        <v>3.3</v>
      </c>
      <c r="X27" s="25">
        <v>4107</v>
      </c>
      <c r="Y27" s="42">
        <f>$C28/Y28</f>
        <v>3.846131473686683</v>
      </c>
      <c r="Z27" s="23">
        <v>13117</v>
      </c>
      <c r="AA27" s="24">
        <v>2.99</v>
      </c>
      <c r="AB27" s="25">
        <v>4384</v>
      </c>
      <c r="AC27" s="42">
        <f>$C28/AC28</f>
        <v>3.5219203420749836</v>
      </c>
      <c r="AD27" s="23">
        <v>12702</v>
      </c>
      <c r="AE27" s="4">
        <v>2.65</v>
      </c>
      <c r="AF27" s="11">
        <v>4788</v>
      </c>
      <c r="AG27" s="43">
        <f>$C28/AG28</f>
        <v>3.127061773370214</v>
      </c>
      <c r="AH27" s="14">
        <v>11688</v>
      </c>
      <c r="AI27" s="4">
        <v>2.39</v>
      </c>
      <c r="AJ27" s="11">
        <v>4888</v>
      </c>
      <c r="AK27" s="56">
        <f>$C28/AK28</f>
        <v>2.8873837385257768</v>
      </c>
      <c r="AM27" s="64"/>
      <c r="AN27" s="64"/>
      <c r="AO27" s="64"/>
      <c r="AP27" s="64"/>
      <c r="AQ27" s="64"/>
      <c r="AR27" s="64"/>
      <c r="AS27" s="64"/>
      <c r="AT27" s="64"/>
    </row>
    <row r="28" spans="1:46" x14ac:dyDescent="0.25">
      <c r="A28" s="110"/>
      <c r="B28" s="108"/>
      <c r="C28" s="38">
        <f>C$1/(21+3.3)*(H$1-B27)</f>
        <v>3971.7695473251033</v>
      </c>
      <c r="D28" s="74">
        <f>(C28/P$1)^(1/1.3)*50+H$1</f>
        <v>42.203192337419189</v>
      </c>
      <c r="E28" s="70" t="s">
        <v>7</v>
      </c>
      <c r="F28" s="26">
        <v>11265</v>
      </c>
      <c r="G28" s="27">
        <v>5.99</v>
      </c>
      <c r="H28" s="28">
        <v>1874</v>
      </c>
      <c r="I28" s="29">
        <f>$C28/((G27-G29)*I29+G29)</f>
        <v>613.35858215013923</v>
      </c>
      <c r="J28" s="26">
        <v>10884</v>
      </c>
      <c r="K28" s="27">
        <v>5.51</v>
      </c>
      <c r="L28" s="28">
        <v>1974</v>
      </c>
      <c r="M28" s="29">
        <f>$C28/((K27-K29)*M29+K29)</f>
        <v>667.24732388655991</v>
      </c>
      <c r="N28" s="26">
        <v>11261</v>
      </c>
      <c r="O28" s="27">
        <v>4.8099999999999996</v>
      </c>
      <c r="P28" s="28">
        <v>2339</v>
      </c>
      <c r="Q28" s="29">
        <f>$C28/((O27-O29)*Q29+O29)</f>
        <v>753.14016840694478</v>
      </c>
      <c r="R28" s="26">
        <v>10912</v>
      </c>
      <c r="S28" s="27">
        <v>3.99</v>
      </c>
      <c r="T28" s="28">
        <v>2737</v>
      </c>
      <c r="U28" s="29">
        <f>$C28/((S27-S29)*U29+S29)</f>
        <v>892.56669081192342</v>
      </c>
      <c r="V28" s="26">
        <v>10100</v>
      </c>
      <c r="W28" s="27">
        <v>3.44</v>
      </c>
      <c r="X28" s="28">
        <v>2934</v>
      </c>
      <c r="Y28" s="29">
        <f>$C28/((W27-W29)*Y29+W29)</f>
        <v>1032.6660891594511</v>
      </c>
      <c r="Z28" s="26">
        <v>9864</v>
      </c>
      <c r="AA28" s="27">
        <v>3.13</v>
      </c>
      <c r="AB28" s="28">
        <v>3156</v>
      </c>
      <c r="AC28" s="29">
        <f>$C28/((AA27-AA29)*AC29+AA29)</f>
        <v>1127.7283872312357</v>
      </c>
      <c r="AD28" s="26">
        <v>9920</v>
      </c>
      <c r="AE28" s="2">
        <v>2.74</v>
      </c>
      <c r="AF28" s="12">
        <v>3621</v>
      </c>
      <c r="AG28" s="29">
        <f>$C28/((AE27-AE29)*AG29+AE29)</f>
        <v>1270.128265820761</v>
      </c>
      <c r="AH28" s="15">
        <v>9479</v>
      </c>
      <c r="AI28" s="2">
        <v>2.4900000000000002</v>
      </c>
      <c r="AJ28" s="12">
        <v>3802</v>
      </c>
      <c r="AK28" s="48">
        <f>$C28/((AI27-AI29)*AK29+AI29)</f>
        <v>1375.5599902882966</v>
      </c>
      <c r="AT28" s="64"/>
    </row>
    <row r="29" spans="1:46" ht="15.75" thickBot="1" x14ac:dyDescent="0.3">
      <c r="A29" s="110"/>
      <c r="B29" s="109"/>
      <c r="C29" s="39"/>
      <c r="D29" s="75">
        <f>C28/D27</f>
        <v>808.81189043317295</v>
      </c>
      <c r="E29" s="71" t="s">
        <v>8</v>
      </c>
      <c r="F29" s="30">
        <v>5716</v>
      </c>
      <c r="G29" s="31">
        <v>6.31</v>
      </c>
      <c r="H29" s="32">
        <v>906</v>
      </c>
      <c r="I29" s="33">
        <f>($C28-F29)/(F27-F29)</f>
        <v>-0.2017617643348637</v>
      </c>
      <c r="J29" s="30">
        <v>5621</v>
      </c>
      <c r="K29" s="31">
        <v>5.81</v>
      </c>
      <c r="L29" s="32">
        <v>968</v>
      </c>
      <c r="M29" s="33">
        <f>($C28-J29)/(J27-J29)</f>
        <v>-0.18995973884760387</v>
      </c>
      <c r="N29" s="30">
        <v>6368</v>
      </c>
      <c r="O29" s="31">
        <v>5.07</v>
      </c>
      <c r="P29" s="32">
        <v>1257</v>
      </c>
      <c r="Q29" s="33">
        <f>($C28-N29)/(N27-N29)</f>
        <v>-0.29087526737981267</v>
      </c>
      <c r="R29" s="30">
        <v>7919</v>
      </c>
      <c r="S29" s="31">
        <v>4.16</v>
      </c>
      <c r="T29" s="32">
        <v>1902</v>
      </c>
      <c r="U29" s="33">
        <f>($C28-R29)/(R27-R29)</f>
        <v>-0.61665840535461591</v>
      </c>
      <c r="V29" s="30">
        <v>7758</v>
      </c>
      <c r="W29" s="31">
        <v>3.63</v>
      </c>
      <c r="X29" s="32">
        <v>2135</v>
      </c>
      <c r="Y29" s="33">
        <f>($C28-V29)/(V27-V29)</f>
        <v>-0.65494385965661595</v>
      </c>
      <c r="Z29" s="30">
        <v>8303</v>
      </c>
      <c r="AA29" s="31">
        <v>3.27</v>
      </c>
      <c r="AB29" s="32">
        <v>2540</v>
      </c>
      <c r="AC29" s="33">
        <f>($C28-Z29)/(Z27-Z29)</f>
        <v>-0.89971550741065576</v>
      </c>
      <c r="AD29" s="30">
        <v>8676</v>
      </c>
      <c r="AE29" s="8">
        <v>2.87</v>
      </c>
      <c r="AF29" s="13">
        <v>3026</v>
      </c>
      <c r="AG29" s="22">
        <f>($C28-AD29)/(AD27-AD29)</f>
        <v>-1.1684626062282406</v>
      </c>
      <c r="AH29" s="16">
        <v>8275</v>
      </c>
      <c r="AI29" s="8">
        <v>2.61</v>
      </c>
      <c r="AJ29" s="13">
        <v>3173</v>
      </c>
      <c r="AK29" s="57">
        <f>($C28-AH29)/(AH27-AH29)</f>
        <v>-1.2608351751171687</v>
      </c>
      <c r="AT29" s="64"/>
    </row>
    <row r="30" spans="1:46" x14ac:dyDescent="0.25">
      <c r="A30" s="110"/>
      <c r="B30" s="107">
        <v>15</v>
      </c>
      <c r="C30" s="67"/>
      <c r="D30" s="73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6.798957067591469</v>
      </c>
      <c r="E30" s="69" t="s">
        <v>6</v>
      </c>
      <c r="F30" s="23">
        <v>14361</v>
      </c>
      <c r="G30" s="24">
        <v>6.65</v>
      </c>
      <c r="H30" s="25">
        <v>2210</v>
      </c>
      <c r="I30" s="47">
        <f>$C31/I31</f>
        <v>8.102911238209483</v>
      </c>
      <c r="J30" s="23">
        <v>14364</v>
      </c>
      <c r="K30" s="24">
        <v>5.43</v>
      </c>
      <c r="L30" s="25">
        <v>2646</v>
      </c>
      <c r="M30" s="42">
        <f>$C31/M31</f>
        <v>6.5872921359097241</v>
      </c>
      <c r="N30" s="23">
        <v>14955</v>
      </c>
      <c r="O30" s="24">
        <v>4.72</v>
      </c>
      <c r="P30" s="25">
        <v>3171</v>
      </c>
      <c r="Q30" s="42">
        <f>$C31/Q31</f>
        <v>5.9461495193778431</v>
      </c>
      <c r="R30" s="23">
        <v>14605</v>
      </c>
      <c r="S30" s="24">
        <v>4.1399999999999997</v>
      </c>
      <c r="T30" s="25">
        <v>3530</v>
      </c>
      <c r="U30" s="42">
        <f>$C31/U31</f>
        <v>5.1902332108999811</v>
      </c>
      <c r="V30" s="23">
        <v>13424</v>
      </c>
      <c r="W30" s="24">
        <v>3.6</v>
      </c>
      <c r="X30" s="25">
        <v>3733</v>
      </c>
      <c r="Y30" s="42">
        <f>$C31/Y31</f>
        <v>4.4321105803982022</v>
      </c>
      <c r="Z30" s="23">
        <v>12049</v>
      </c>
      <c r="AA30" s="24">
        <v>3.03</v>
      </c>
      <c r="AB30" s="25">
        <v>3974</v>
      </c>
      <c r="AC30" s="42">
        <f>$C31/AC31</f>
        <v>3.7330528987607483</v>
      </c>
      <c r="AD30" s="23">
        <v>12291</v>
      </c>
      <c r="AE30" s="4">
        <v>2.85</v>
      </c>
      <c r="AF30" s="11">
        <v>4320</v>
      </c>
      <c r="AG30" s="43">
        <f>$C31/AG31</f>
        <v>3.5317899156170753</v>
      </c>
      <c r="AH30" s="14">
        <v>11733</v>
      </c>
      <c r="AI30" s="4">
        <v>2.65</v>
      </c>
      <c r="AJ30" s="11">
        <v>4420</v>
      </c>
      <c r="AK30" s="56">
        <f>$C31/AK31</f>
        <v>3.4808062613916584</v>
      </c>
      <c r="AM30" s="64"/>
      <c r="AN30" s="64"/>
      <c r="AO30" s="64"/>
      <c r="AP30" s="64"/>
      <c r="AQ30" s="64"/>
      <c r="AR30" s="64"/>
      <c r="AS30" s="64"/>
      <c r="AT30" s="64"/>
    </row>
    <row r="31" spans="1:46" x14ac:dyDescent="0.25">
      <c r="A31" s="110"/>
      <c r="B31" s="108"/>
      <c r="C31" s="38">
        <f>C$1/(21+3.3)*(H$1-B30)</f>
        <v>2166.4197530864199</v>
      </c>
      <c r="D31" s="74">
        <f>(C31/P$1)^(1/1.3)*50+H$1</f>
        <v>34.301721219531444</v>
      </c>
      <c r="E31" s="70" t="s">
        <v>7</v>
      </c>
      <c r="F31" s="26">
        <v>11265</v>
      </c>
      <c r="G31" s="27">
        <v>7.32</v>
      </c>
      <c r="H31" s="28">
        <v>1579</v>
      </c>
      <c r="I31" s="48">
        <f>$C31/((G30-G32)*I32+G32)</f>
        <v>267.36313522362343</v>
      </c>
      <c r="J31" s="26">
        <v>11003</v>
      </c>
      <c r="K31" s="27">
        <v>5.97</v>
      </c>
      <c r="L31" s="28">
        <v>1843</v>
      </c>
      <c r="M31" s="29">
        <f>$C31/((K30-K32)*M32+K32)</f>
        <v>328.87865125587467</v>
      </c>
      <c r="N31" s="26">
        <v>11605</v>
      </c>
      <c r="O31" s="27">
        <v>5.24</v>
      </c>
      <c r="P31" s="28">
        <v>2214</v>
      </c>
      <c r="Q31" s="29">
        <f>$C31/((O30-O32)*Q32+O32)</f>
        <v>364.33993898510249</v>
      </c>
      <c r="R31" s="26">
        <v>11202</v>
      </c>
      <c r="S31" s="27">
        <v>4.5199999999999996</v>
      </c>
      <c r="T31" s="28">
        <v>2481</v>
      </c>
      <c r="U31" s="29">
        <f>$C31/((S30-S32)*U32+S32)</f>
        <v>417.40316187271378</v>
      </c>
      <c r="V31" s="26">
        <v>10081</v>
      </c>
      <c r="W31" s="27">
        <v>3.79</v>
      </c>
      <c r="X31" s="28">
        <v>2659</v>
      </c>
      <c r="Y31" s="29">
        <f>$C31/((W30-W32)*Y32+W32)</f>
        <v>488.80092538029101</v>
      </c>
      <c r="Z31" s="26">
        <v>9121</v>
      </c>
      <c r="AA31" s="27">
        <v>3.2</v>
      </c>
      <c r="AB31" s="28">
        <v>2853</v>
      </c>
      <c r="AC31" s="29">
        <f>$C31/((AA30-AA32)*AC32+AA32)</f>
        <v>580.3345979387542</v>
      </c>
      <c r="AD31" s="26">
        <v>9920</v>
      </c>
      <c r="AE31" s="2">
        <v>2.97</v>
      </c>
      <c r="AF31" s="12">
        <v>3257</v>
      </c>
      <c r="AG31" s="29">
        <f>$C31/((AE30-AE32)*AG32+AE32)</f>
        <v>613.4056115588354</v>
      </c>
      <c r="AH31" s="15">
        <v>9574</v>
      </c>
      <c r="AI31" s="2">
        <v>2.82</v>
      </c>
      <c r="AJ31" s="12">
        <v>3395</v>
      </c>
      <c r="AK31" s="48">
        <f>$C31/((AI30-AI32)*AK32+AI32)</f>
        <v>622.39021376049391</v>
      </c>
    </row>
    <row r="32" spans="1:46" ht="15.75" thickBot="1" x14ac:dyDescent="0.3">
      <c r="A32" s="111"/>
      <c r="B32" s="109"/>
      <c r="C32" s="20"/>
      <c r="D32" s="75">
        <f>C31/D30</f>
        <v>318.6400107471004</v>
      </c>
      <c r="E32" s="71" t="s">
        <v>8</v>
      </c>
      <c r="F32" s="30">
        <v>5716</v>
      </c>
      <c r="G32" s="31">
        <v>7.68</v>
      </c>
      <c r="H32" s="32">
        <v>752</v>
      </c>
      <c r="I32" s="49">
        <f>($C31-F32)/(F30-F32)</f>
        <v>-0.41059343515483865</v>
      </c>
      <c r="J32" s="30">
        <v>5616</v>
      </c>
      <c r="K32" s="31">
        <v>6.26</v>
      </c>
      <c r="L32" s="32">
        <v>898</v>
      </c>
      <c r="M32" s="33">
        <f>($C31-J32)/(J30-J32)</f>
        <v>-0.39432787459002971</v>
      </c>
      <c r="N32" s="30">
        <v>6924</v>
      </c>
      <c r="O32" s="31">
        <v>5.49</v>
      </c>
      <c r="P32" s="32">
        <v>1261</v>
      </c>
      <c r="Q32" s="33">
        <f>($C31-N32)/(N30-N32)</f>
        <v>-0.59240197321797783</v>
      </c>
      <c r="R32" s="30">
        <v>8091</v>
      </c>
      <c r="S32" s="31">
        <v>4.6900000000000004</v>
      </c>
      <c r="T32" s="32">
        <v>1724</v>
      </c>
      <c r="U32" s="33">
        <f>($C31-R32)/(R30-R32)</f>
        <v>-0.90951492890905428</v>
      </c>
      <c r="V32" s="30">
        <v>8283</v>
      </c>
      <c r="W32" s="31">
        <v>3.98</v>
      </c>
      <c r="X32" s="32">
        <v>2080</v>
      </c>
      <c r="Y32" s="33">
        <f>($C31-V32)/(V30-V32)</f>
        <v>-1.1897646852584283</v>
      </c>
      <c r="Z32" s="30">
        <v>7832</v>
      </c>
      <c r="AA32" s="31">
        <v>3.33</v>
      </c>
      <c r="AB32" s="32">
        <v>2354</v>
      </c>
      <c r="AC32" s="33">
        <f>($C31-Z32)/(Z30-Z32)</f>
        <v>-1.3435096625358263</v>
      </c>
      <c r="AD32" s="30">
        <v>8727</v>
      </c>
      <c r="AE32" s="8">
        <v>3.09</v>
      </c>
      <c r="AF32" s="13">
        <v>2826</v>
      </c>
      <c r="AG32" s="22">
        <f>($C31-AD32)/(AD30-AD32)</f>
        <v>-1.8407913150711503</v>
      </c>
      <c r="AH32" s="16">
        <v>8624</v>
      </c>
      <c r="AI32" s="8">
        <v>2.92</v>
      </c>
      <c r="AJ32" s="13">
        <v>2952</v>
      </c>
      <c r="AK32" s="57">
        <f>($C31-AH32)/(AH30-AH32)</f>
        <v>-2.0770602273765131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2" t="s">
        <v>15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0" t="s">
        <v>16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5"/>
    </row>
    <row r="36" spans="2:25" x14ac:dyDescent="0.25">
      <c r="B36" s="62" t="s">
        <v>17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2" t="s">
        <v>19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5"/>
    </row>
    <row r="38" spans="2:25" x14ac:dyDescent="0.25">
      <c r="B38" s="62" t="s">
        <v>18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</sheetData>
  <mergeCells count="46"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  <mergeCell ref="N3:P3"/>
    <mergeCell ref="R3:T3"/>
    <mergeCell ref="L4:L5"/>
    <mergeCell ref="N4:N5"/>
    <mergeCell ref="O4:O5"/>
    <mergeCell ref="P4:P5"/>
    <mergeCell ref="R4:R5"/>
    <mergeCell ref="T4:T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</mergeCells>
  <conditionalFormatting sqref="I7">
    <cfRule type="cellIs" dxfId="200" priority="411" operator="lessThan">
      <formula>$H$8</formula>
    </cfRule>
    <cfRule type="cellIs" dxfId="199" priority="412" operator="lessThan">
      <formula>$H$6</formula>
    </cfRule>
    <cfRule type="cellIs" dxfId="198" priority="413" operator="greaterThan">
      <formula>$H$6</formula>
    </cfRule>
  </conditionalFormatting>
  <conditionalFormatting sqref="I13">
    <cfRule type="cellIs" dxfId="197" priority="405" operator="lessThan">
      <formula>$H$8</formula>
    </cfRule>
    <cfRule type="cellIs" dxfId="196" priority="406" operator="lessThan">
      <formula>$H$6</formula>
    </cfRule>
    <cfRule type="cellIs" dxfId="195" priority="407" operator="greaterThan">
      <formula>$H$6</formula>
    </cfRule>
  </conditionalFormatting>
  <conditionalFormatting sqref="I19">
    <cfRule type="cellIs" dxfId="194" priority="210" operator="lessThan">
      <formula>$H$20</formula>
    </cfRule>
    <cfRule type="cellIs" dxfId="193" priority="211" operator="lessThan">
      <formula>$H$18</formula>
    </cfRule>
    <cfRule type="cellIs" dxfId="192" priority="212" operator="greaterThan">
      <formula>$H$18</formula>
    </cfRule>
  </conditionalFormatting>
  <conditionalFormatting sqref="I16">
    <cfRule type="cellIs" dxfId="191" priority="198" operator="lessThan">
      <formula>$H$8</formula>
    </cfRule>
    <cfRule type="cellIs" dxfId="190" priority="199" operator="lessThan">
      <formula>$H$6</formula>
    </cfRule>
    <cfRule type="cellIs" dxfId="189" priority="200" operator="greaterThan">
      <formula>$H$6</formula>
    </cfRule>
  </conditionalFormatting>
  <conditionalFormatting sqref="I22">
    <cfRule type="cellIs" dxfId="188" priority="192" operator="lessThan">
      <formula>$H$23</formula>
    </cfRule>
    <cfRule type="cellIs" dxfId="187" priority="193" operator="lessThan">
      <formula>$H$21</formula>
    </cfRule>
    <cfRule type="cellIs" dxfId="186" priority="194" operator="greaterThan">
      <formula>$H$21</formula>
    </cfRule>
  </conditionalFormatting>
  <conditionalFormatting sqref="I25">
    <cfRule type="cellIs" dxfId="185" priority="189" operator="lessThan">
      <formula>$H$26</formula>
    </cfRule>
    <cfRule type="cellIs" dxfId="184" priority="190" operator="lessThan">
      <formula>$H$24</formula>
    </cfRule>
    <cfRule type="cellIs" dxfId="183" priority="191" operator="greaterThan">
      <formula>$H$24</formula>
    </cfRule>
  </conditionalFormatting>
  <conditionalFormatting sqref="I28">
    <cfRule type="cellIs" dxfId="182" priority="186" operator="lessThan">
      <formula>$H$29</formula>
    </cfRule>
    <cfRule type="cellIs" dxfId="181" priority="187" operator="lessThan">
      <formula>$H$27</formula>
    </cfRule>
    <cfRule type="cellIs" dxfId="180" priority="188" operator="greaterThan">
      <formula>$H$27</formula>
    </cfRule>
  </conditionalFormatting>
  <conditionalFormatting sqref="I31">
    <cfRule type="cellIs" dxfId="179" priority="183" operator="lessThan">
      <formula>$H$32</formula>
    </cfRule>
    <cfRule type="cellIs" dxfId="178" priority="184" operator="lessThan">
      <formula>$H$30</formula>
    </cfRule>
    <cfRule type="cellIs" dxfId="177" priority="185" operator="greaterThan">
      <formula>$H$30</formula>
    </cfRule>
  </conditionalFormatting>
  <conditionalFormatting sqref="M7">
    <cfRule type="cellIs" dxfId="176" priority="177" operator="lessThan">
      <formula>$L$8</formula>
    </cfRule>
    <cfRule type="cellIs" dxfId="175" priority="178" operator="lessThan">
      <formula>$L$6</formula>
    </cfRule>
    <cfRule type="cellIs" dxfId="174" priority="179" operator="greaterThan">
      <formula>$L$6</formula>
    </cfRule>
  </conditionalFormatting>
  <conditionalFormatting sqref="M10">
    <cfRule type="cellIs" dxfId="173" priority="174" operator="lessThan">
      <formula>$L$11</formula>
    </cfRule>
    <cfRule type="cellIs" dxfId="172" priority="175" operator="lessThan">
      <formula>$L$9</formula>
    </cfRule>
    <cfRule type="cellIs" dxfId="171" priority="176" operator="greaterThan">
      <formula>$L$9</formula>
    </cfRule>
  </conditionalFormatting>
  <conditionalFormatting sqref="M13">
    <cfRule type="cellIs" dxfId="170" priority="171" operator="lessThan">
      <formula>$L$14</formula>
    </cfRule>
    <cfRule type="cellIs" dxfId="169" priority="172" operator="lessThan">
      <formula>$L$12</formula>
    </cfRule>
    <cfRule type="cellIs" dxfId="168" priority="173" operator="greaterThan">
      <formula>$L$12</formula>
    </cfRule>
  </conditionalFormatting>
  <conditionalFormatting sqref="M16">
    <cfRule type="cellIs" dxfId="167" priority="168" operator="lessThan">
      <formula>$L$17</formula>
    </cfRule>
    <cfRule type="cellIs" dxfId="166" priority="169" operator="lessThan">
      <formula>$L$15</formula>
    </cfRule>
    <cfRule type="cellIs" dxfId="165" priority="170" operator="greaterThan">
      <formula>$L$15</formula>
    </cfRule>
  </conditionalFormatting>
  <conditionalFormatting sqref="M19">
    <cfRule type="cellIs" dxfId="164" priority="165" operator="lessThan">
      <formula>$L$20</formula>
    </cfRule>
    <cfRule type="cellIs" dxfId="163" priority="166" operator="lessThan">
      <formula>$L$18</formula>
    </cfRule>
    <cfRule type="cellIs" dxfId="162" priority="167" operator="greaterThan">
      <formula>$L$18</formula>
    </cfRule>
  </conditionalFormatting>
  <conditionalFormatting sqref="M22">
    <cfRule type="cellIs" dxfId="161" priority="162" operator="lessThan">
      <formula>$L$23</formula>
    </cfRule>
    <cfRule type="cellIs" dxfId="160" priority="163" operator="lessThan">
      <formula>$L$21</formula>
    </cfRule>
    <cfRule type="cellIs" dxfId="159" priority="164" operator="greaterThan">
      <formula>$L$21</formula>
    </cfRule>
  </conditionalFormatting>
  <conditionalFormatting sqref="M25">
    <cfRule type="cellIs" dxfId="158" priority="159" operator="lessThan">
      <formula>$L$26</formula>
    </cfRule>
    <cfRule type="cellIs" dxfId="157" priority="160" operator="lessThan">
      <formula>$L$24</formula>
    </cfRule>
    <cfRule type="cellIs" dxfId="156" priority="161" operator="greaterThan">
      <formula>$L$24</formula>
    </cfRule>
  </conditionalFormatting>
  <conditionalFormatting sqref="M28">
    <cfRule type="cellIs" dxfId="155" priority="156" operator="lessThan">
      <formula>$L$29</formula>
    </cfRule>
    <cfRule type="cellIs" dxfId="154" priority="157" operator="lessThan">
      <formula>$L$27</formula>
    </cfRule>
    <cfRule type="cellIs" dxfId="153" priority="158" operator="greaterThan">
      <formula>$L$27</formula>
    </cfRule>
  </conditionalFormatting>
  <conditionalFormatting sqref="M31">
    <cfRule type="cellIs" dxfId="152" priority="153" operator="lessThan">
      <formula>$L$32</formula>
    </cfRule>
    <cfRule type="cellIs" dxfId="151" priority="154" operator="lessThan">
      <formula>$L$30</formula>
    </cfRule>
    <cfRule type="cellIs" dxfId="150" priority="155" operator="greaterThan">
      <formula>$L$30</formula>
    </cfRule>
  </conditionalFormatting>
  <conditionalFormatting sqref="Q7">
    <cfRule type="cellIs" dxfId="149" priority="150" operator="lessThan">
      <formula>$P$8</formula>
    </cfRule>
    <cfRule type="cellIs" dxfId="148" priority="151" operator="lessThan">
      <formula>$P$6</formula>
    </cfRule>
    <cfRule type="cellIs" dxfId="147" priority="152" operator="greaterThan">
      <formula>$P$6</formula>
    </cfRule>
  </conditionalFormatting>
  <conditionalFormatting sqref="Q10">
    <cfRule type="cellIs" dxfId="146" priority="147" operator="lessThan">
      <formula>$P$11</formula>
    </cfRule>
    <cfRule type="cellIs" dxfId="145" priority="148" operator="lessThan">
      <formula>$P$9</formula>
    </cfRule>
    <cfRule type="cellIs" dxfId="144" priority="149" operator="greaterThan">
      <formula>$P$9</formula>
    </cfRule>
  </conditionalFormatting>
  <conditionalFormatting sqref="Q13">
    <cfRule type="cellIs" dxfId="143" priority="144" operator="lessThan">
      <formula>$P$14</formula>
    </cfRule>
    <cfRule type="cellIs" dxfId="142" priority="145" operator="lessThan">
      <formula>$P$12</formula>
    </cfRule>
    <cfRule type="cellIs" dxfId="141" priority="146" operator="greaterThan">
      <formula>$P$12</formula>
    </cfRule>
  </conditionalFormatting>
  <conditionalFormatting sqref="Q16">
    <cfRule type="cellIs" dxfId="140" priority="141" operator="lessThan">
      <formula>$P$17</formula>
    </cfRule>
    <cfRule type="cellIs" dxfId="139" priority="142" operator="lessThan">
      <formula>$P$15</formula>
    </cfRule>
    <cfRule type="cellIs" dxfId="138" priority="143" operator="greaterThan">
      <formula>$P$15</formula>
    </cfRule>
  </conditionalFormatting>
  <conditionalFormatting sqref="Q19">
    <cfRule type="cellIs" dxfId="137" priority="138" operator="lessThan">
      <formula>$P$20</formula>
    </cfRule>
    <cfRule type="cellIs" dxfId="136" priority="139" operator="lessThan">
      <formula>$P$18</formula>
    </cfRule>
    <cfRule type="cellIs" dxfId="135" priority="140" operator="greaterThan">
      <formula>$P$18</formula>
    </cfRule>
  </conditionalFormatting>
  <conditionalFormatting sqref="Q22">
    <cfRule type="cellIs" dxfId="134" priority="135" operator="lessThan">
      <formula>$P$23</formula>
    </cfRule>
    <cfRule type="cellIs" dxfId="133" priority="136" operator="lessThan">
      <formula>$P$21</formula>
    </cfRule>
    <cfRule type="cellIs" dxfId="132" priority="137" operator="greaterThan">
      <formula>$P$21</formula>
    </cfRule>
  </conditionalFormatting>
  <conditionalFormatting sqref="Q25">
    <cfRule type="cellIs" dxfId="131" priority="132" operator="lessThan">
      <formula>$P$26</formula>
    </cfRule>
    <cfRule type="cellIs" dxfId="130" priority="133" operator="lessThan">
      <formula>$P$24</formula>
    </cfRule>
    <cfRule type="cellIs" dxfId="129" priority="134" operator="greaterThan">
      <formula>$P$24</formula>
    </cfRule>
  </conditionalFormatting>
  <conditionalFormatting sqref="Q28">
    <cfRule type="cellIs" dxfId="128" priority="129" operator="lessThan">
      <formula>$P$29</formula>
    </cfRule>
    <cfRule type="cellIs" dxfId="127" priority="130" operator="lessThan">
      <formula>$P$27</formula>
    </cfRule>
    <cfRule type="cellIs" dxfId="126" priority="131" operator="greaterThan">
      <formula>$P$24</formula>
    </cfRule>
  </conditionalFormatting>
  <conditionalFormatting sqref="Q31">
    <cfRule type="cellIs" dxfId="125" priority="126" operator="lessThan">
      <formula>$P$32</formula>
    </cfRule>
    <cfRule type="cellIs" dxfId="124" priority="127" operator="lessThan">
      <formula>$P$30</formula>
    </cfRule>
    <cfRule type="cellIs" dxfId="123" priority="128" operator="greaterThan">
      <formula>$P$30</formula>
    </cfRule>
  </conditionalFormatting>
  <conditionalFormatting sqref="U7">
    <cfRule type="cellIs" dxfId="122" priority="123" operator="lessThan">
      <formula>$T$8</formula>
    </cfRule>
    <cfRule type="cellIs" dxfId="121" priority="124" operator="lessThan">
      <formula>$T$6</formula>
    </cfRule>
    <cfRule type="cellIs" dxfId="120" priority="125" operator="greaterThan">
      <formula>$T$6</formula>
    </cfRule>
  </conditionalFormatting>
  <conditionalFormatting sqref="U10">
    <cfRule type="cellIs" dxfId="119" priority="120" operator="lessThan">
      <formula>$T$11</formula>
    </cfRule>
    <cfRule type="cellIs" dxfId="118" priority="121" operator="lessThan">
      <formula>$T$9</formula>
    </cfRule>
    <cfRule type="cellIs" dxfId="117" priority="122" operator="greaterThan">
      <formula>$T$9</formula>
    </cfRule>
  </conditionalFormatting>
  <conditionalFormatting sqref="U13">
    <cfRule type="cellIs" dxfId="116" priority="117" operator="lessThan">
      <formula>$T$14</formula>
    </cfRule>
    <cfRule type="cellIs" dxfId="115" priority="118" operator="lessThan">
      <formula>$T$12</formula>
    </cfRule>
    <cfRule type="cellIs" dxfId="114" priority="119" operator="greaterThan">
      <formula>$T$12</formula>
    </cfRule>
  </conditionalFormatting>
  <conditionalFormatting sqref="U16">
    <cfRule type="cellIs" dxfId="113" priority="114" operator="lessThan">
      <formula>$T$17</formula>
    </cfRule>
    <cfRule type="cellIs" dxfId="112" priority="115" operator="lessThan">
      <formula>$T$15</formula>
    </cfRule>
    <cfRule type="cellIs" dxfId="111" priority="116" operator="greaterThan">
      <formula>$T$15</formula>
    </cfRule>
  </conditionalFormatting>
  <conditionalFormatting sqref="U19">
    <cfRule type="cellIs" dxfId="110" priority="111" operator="lessThan">
      <formula>$T$20</formula>
    </cfRule>
    <cfRule type="cellIs" dxfId="109" priority="112" operator="lessThan">
      <formula>$T$18</formula>
    </cfRule>
    <cfRule type="cellIs" dxfId="108" priority="113" operator="greaterThan">
      <formula>$T$18</formula>
    </cfRule>
  </conditionalFormatting>
  <conditionalFormatting sqref="U22">
    <cfRule type="cellIs" dxfId="107" priority="108" operator="lessThan">
      <formula>$T$23</formula>
    </cfRule>
    <cfRule type="cellIs" dxfId="106" priority="109" operator="lessThan">
      <formula>$T$21</formula>
    </cfRule>
    <cfRule type="cellIs" dxfId="105" priority="110" operator="greaterThan">
      <formula>$T$21</formula>
    </cfRule>
  </conditionalFormatting>
  <conditionalFormatting sqref="U25">
    <cfRule type="cellIs" dxfId="104" priority="105" operator="lessThan">
      <formula>$T$26</formula>
    </cfRule>
    <cfRule type="cellIs" dxfId="103" priority="106" operator="lessThan">
      <formula>$T$24</formula>
    </cfRule>
    <cfRule type="cellIs" dxfId="102" priority="107" operator="greaterThan">
      <formula>$T$24</formula>
    </cfRule>
  </conditionalFormatting>
  <conditionalFormatting sqref="U28">
    <cfRule type="cellIs" dxfId="101" priority="102" operator="lessThan">
      <formula>$T$29</formula>
    </cfRule>
    <cfRule type="cellIs" dxfId="100" priority="103" operator="lessThan">
      <formula>$T$27</formula>
    </cfRule>
    <cfRule type="cellIs" dxfId="99" priority="104" operator="greaterThan">
      <formula>$T$27</formula>
    </cfRule>
  </conditionalFormatting>
  <conditionalFormatting sqref="U31">
    <cfRule type="cellIs" dxfId="98" priority="99" operator="lessThan">
      <formula>$T$32</formula>
    </cfRule>
    <cfRule type="cellIs" dxfId="97" priority="100" operator="lessThan">
      <formula>$T$30</formula>
    </cfRule>
    <cfRule type="cellIs" dxfId="96" priority="101" operator="greaterThan">
      <formula>$T$30</formula>
    </cfRule>
  </conditionalFormatting>
  <conditionalFormatting sqref="Y7">
    <cfRule type="cellIs" dxfId="95" priority="96" operator="lessThan">
      <formula>$X$8</formula>
    </cfRule>
    <cfRule type="cellIs" dxfId="94" priority="97" operator="lessThan">
      <formula>$X$6</formula>
    </cfRule>
    <cfRule type="cellIs" dxfId="93" priority="98" operator="greaterThan">
      <formula>$X$6</formula>
    </cfRule>
  </conditionalFormatting>
  <conditionalFormatting sqref="Y10">
    <cfRule type="cellIs" dxfId="92" priority="93" operator="lessThan">
      <formula>$X$11</formula>
    </cfRule>
    <cfRule type="cellIs" dxfId="91" priority="94" operator="lessThan">
      <formula>$X$9</formula>
    </cfRule>
    <cfRule type="cellIs" dxfId="90" priority="95" operator="greaterThan">
      <formula>$X$9</formula>
    </cfRule>
  </conditionalFormatting>
  <conditionalFormatting sqref="Y13">
    <cfRule type="cellIs" dxfId="89" priority="90" operator="lessThan">
      <formula>$X$14</formula>
    </cfRule>
    <cfRule type="cellIs" dxfId="88" priority="91" operator="lessThan">
      <formula>$X$12</formula>
    </cfRule>
    <cfRule type="cellIs" dxfId="87" priority="92" operator="greaterThan">
      <formula>$X$12</formula>
    </cfRule>
  </conditionalFormatting>
  <conditionalFormatting sqref="Y16">
    <cfRule type="cellIs" dxfId="86" priority="87" operator="lessThan">
      <formula>$X$17</formula>
    </cfRule>
    <cfRule type="cellIs" dxfId="85" priority="88" operator="lessThan">
      <formula>$X$15</formula>
    </cfRule>
    <cfRule type="cellIs" dxfId="84" priority="89" operator="greaterThan">
      <formula>$X$15</formula>
    </cfRule>
  </conditionalFormatting>
  <conditionalFormatting sqref="Y19">
    <cfRule type="cellIs" dxfId="83" priority="84" operator="lessThan">
      <formula>$X$20</formula>
    </cfRule>
    <cfRule type="cellIs" dxfId="82" priority="85" operator="lessThan">
      <formula>$X$18</formula>
    </cfRule>
    <cfRule type="cellIs" dxfId="81" priority="86" operator="greaterThan">
      <formula>$X$18</formula>
    </cfRule>
  </conditionalFormatting>
  <conditionalFormatting sqref="Y22">
    <cfRule type="cellIs" dxfId="80" priority="80" operator="lessThan">
      <formula>$X$23</formula>
    </cfRule>
    <cfRule type="cellIs" dxfId="79" priority="81" operator="lessThan">
      <formula>$X$21</formula>
    </cfRule>
    <cfRule type="cellIs" dxfId="78" priority="82" operator="greaterThan">
      <formula>$X$21</formula>
    </cfRule>
  </conditionalFormatting>
  <conditionalFormatting sqref="Y25">
    <cfRule type="cellIs" dxfId="77" priority="77" operator="lessThan">
      <formula>$X$26</formula>
    </cfRule>
    <cfRule type="cellIs" dxfId="76" priority="78" operator="lessThan">
      <formula>$X$24</formula>
    </cfRule>
    <cfRule type="cellIs" dxfId="75" priority="79" operator="greaterThan">
      <formula>$X$24</formula>
    </cfRule>
  </conditionalFormatting>
  <conditionalFormatting sqref="Y28">
    <cfRule type="cellIs" dxfId="74" priority="74" operator="lessThan">
      <formula>$X$29</formula>
    </cfRule>
    <cfRule type="cellIs" dxfId="73" priority="75" operator="lessThan">
      <formula>$X$27</formula>
    </cfRule>
    <cfRule type="cellIs" dxfId="72" priority="76" operator="greaterThan">
      <formula>$X$27</formula>
    </cfRule>
  </conditionalFormatting>
  <conditionalFormatting sqref="Y31">
    <cfRule type="cellIs" dxfId="71" priority="71" operator="lessThan">
      <formula>$X$32</formula>
    </cfRule>
    <cfRule type="cellIs" dxfId="70" priority="72" operator="lessThan">
      <formula>$X$30</formula>
    </cfRule>
    <cfRule type="cellIs" dxfId="69" priority="73" operator="greaterThan">
      <formula>$X$30</formula>
    </cfRule>
  </conditionalFormatting>
  <conditionalFormatting sqref="AC7">
    <cfRule type="cellIs" dxfId="68" priority="68" operator="lessThan">
      <formula>$AB$8</formula>
    </cfRule>
    <cfRule type="cellIs" dxfId="67" priority="69" operator="lessThan">
      <formula>$AB$6</formula>
    </cfRule>
    <cfRule type="cellIs" dxfId="66" priority="70" operator="greaterThan">
      <formula>$AB$6</formula>
    </cfRule>
  </conditionalFormatting>
  <conditionalFormatting sqref="AC10">
    <cfRule type="cellIs" dxfId="65" priority="65" operator="lessThan">
      <formula>$AB$11</formula>
    </cfRule>
    <cfRule type="cellIs" dxfId="64" priority="66" operator="lessThan">
      <formula>$AB$9</formula>
    </cfRule>
    <cfRule type="cellIs" dxfId="63" priority="67" operator="greaterThan">
      <formula>$AB$9</formula>
    </cfRule>
  </conditionalFormatting>
  <conditionalFormatting sqref="AC13">
    <cfRule type="cellIs" dxfId="62" priority="62" operator="lessThan">
      <formula>$AB$14</formula>
    </cfRule>
    <cfRule type="cellIs" dxfId="61" priority="63" operator="lessThan">
      <formula>$AB$12</formula>
    </cfRule>
    <cfRule type="cellIs" dxfId="60" priority="64" operator="greaterThan">
      <formula>$AB$12</formula>
    </cfRule>
  </conditionalFormatting>
  <conditionalFormatting sqref="AC16">
    <cfRule type="cellIs" dxfId="59" priority="59" operator="lessThan">
      <formula>$AB$17</formula>
    </cfRule>
    <cfRule type="cellIs" dxfId="58" priority="60" operator="lessThan">
      <formula>$AB$15</formula>
    </cfRule>
    <cfRule type="cellIs" dxfId="57" priority="61" operator="greaterThan">
      <formula>$AB$15</formula>
    </cfRule>
  </conditionalFormatting>
  <conditionalFormatting sqref="AC19">
    <cfRule type="cellIs" dxfId="56" priority="56" operator="lessThan">
      <formula>$AB$20</formula>
    </cfRule>
    <cfRule type="cellIs" dxfId="55" priority="57" operator="lessThan">
      <formula>$AB$18</formula>
    </cfRule>
    <cfRule type="cellIs" dxfId="54" priority="58" operator="greaterThan">
      <formula>$AB$18</formula>
    </cfRule>
  </conditionalFormatting>
  <conditionalFormatting sqref="AC22">
    <cfRule type="cellIs" dxfId="53" priority="53" operator="lessThan">
      <formula>$AB$23</formula>
    </cfRule>
    <cfRule type="cellIs" dxfId="52" priority="54" operator="lessThan">
      <formula>$AB$21</formula>
    </cfRule>
    <cfRule type="cellIs" dxfId="51" priority="55" operator="greaterThan">
      <formula>$AB$21</formula>
    </cfRule>
  </conditionalFormatting>
  <conditionalFormatting sqref="AC25">
    <cfRule type="cellIs" dxfId="50" priority="50" operator="lessThan">
      <formula>$AB$26</formula>
    </cfRule>
    <cfRule type="cellIs" dxfId="49" priority="51" operator="lessThan">
      <formula>$AB$24</formula>
    </cfRule>
    <cfRule type="cellIs" dxfId="48" priority="52" operator="greaterThan">
      <formula>$AB$24</formula>
    </cfRule>
  </conditionalFormatting>
  <conditionalFormatting sqref="AC28">
    <cfRule type="cellIs" dxfId="47" priority="47" operator="lessThan">
      <formula>$AB$29</formula>
    </cfRule>
    <cfRule type="cellIs" dxfId="46" priority="48" operator="lessThan">
      <formula>$AB$27</formula>
    </cfRule>
    <cfRule type="cellIs" dxfId="45" priority="49" operator="greaterThan">
      <formula>$AB$27</formula>
    </cfRule>
  </conditionalFormatting>
  <conditionalFormatting sqref="AC31">
    <cfRule type="cellIs" dxfId="44" priority="44" operator="lessThan">
      <formula>$AB$32</formula>
    </cfRule>
    <cfRule type="cellIs" dxfId="43" priority="45" operator="lessThan">
      <formula>$AB$30</formula>
    </cfRule>
    <cfRule type="cellIs" dxfId="42" priority="46" operator="greaterThan">
      <formula>$AB$30</formula>
    </cfRule>
  </conditionalFormatting>
  <conditionalFormatting sqref="AG7">
    <cfRule type="cellIs" dxfId="41" priority="41" operator="lessThan">
      <formula>$AF$8</formula>
    </cfRule>
    <cfRule type="cellIs" dxfId="40" priority="42" operator="lessThan">
      <formula>$AF$6</formula>
    </cfRule>
    <cfRule type="cellIs" dxfId="39" priority="43" operator="greaterThan">
      <formula>$AF$6</formula>
    </cfRule>
  </conditionalFormatting>
  <conditionalFormatting sqref="AG10">
    <cfRule type="cellIs" dxfId="38" priority="38" operator="lessThan">
      <formula>$AF$11</formula>
    </cfRule>
    <cfRule type="cellIs" dxfId="37" priority="39" operator="lessThan">
      <formula>$AF$9</formula>
    </cfRule>
    <cfRule type="cellIs" dxfId="36" priority="40" operator="greaterThan">
      <formula>$AF$9</formula>
    </cfRule>
  </conditionalFormatting>
  <conditionalFormatting sqref="AG13">
    <cfRule type="cellIs" dxfId="35" priority="35" operator="lessThan">
      <formula>$AF$14</formula>
    </cfRule>
    <cfRule type="cellIs" dxfId="34" priority="36" operator="lessThan">
      <formula>$AF$12</formula>
    </cfRule>
    <cfRule type="cellIs" dxfId="33" priority="37" operator="greaterThan">
      <formula>$AF$12</formula>
    </cfRule>
  </conditionalFormatting>
  <conditionalFormatting sqref="AG16">
    <cfRule type="cellIs" dxfId="32" priority="32" operator="lessThan">
      <formula>$AF$17</formula>
    </cfRule>
    <cfRule type="cellIs" dxfId="31" priority="33" operator="lessThan">
      <formula>$AF$15</formula>
    </cfRule>
    <cfRule type="cellIs" dxfId="30" priority="34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workbookViewId="0">
      <selection activeCell="C73" sqref="C73"/>
    </sheetView>
  </sheetViews>
  <sheetFormatPr defaultRowHeight="15" x14ac:dyDescent="0.25"/>
  <cols>
    <col min="2" max="2" width="10" customWidth="1"/>
    <col min="3" max="11" width="5" bestFit="1" customWidth="1"/>
    <col min="12" max="12" width="6" bestFit="1" customWidth="1"/>
    <col min="13" max="25" width="5" bestFit="1" customWidth="1"/>
    <col min="26" max="26" width="6" bestFit="1" customWidth="1"/>
    <col min="27" max="27" width="8.5703125" bestFit="1" customWidth="1"/>
  </cols>
  <sheetData>
    <row r="2" spans="1:27" x14ac:dyDescent="0.25">
      <c r="A2" s="62" t="s">
        <v>30</v>
      </c>
    </row>
    <row r="5" spans="1:27" x14ac:dyDescent="0.25">
      <c r="A5" t="s">
        <v>27</v>
      </c>
      <c r="C5" s="84">
        <v>1</v>
      </c>
      <c r="D5" s="84">
        <v>2</v>
      </c>
      <c r="E5" s="84">
        <v>3</v>
      </c>
      <c r="F5" s="84">
        <v>4</v>
      </c>
      <c r="G5" s="84">
        <v>5</v>
      </c>
      <c r="H5" s="84">
        <v>6</v>
      </c>
      <c r="I5" s="84">
        <v>7</v>
      </c>
      <c r="J5" s="84">
        <v>8</v>
      </c>
      <c r="K5" s="84">
        <v>9</v>
      </c>
      <c r="L5" s="84">
        <v>10</v>
      </c>
      <c r="M5" s="84">
        <v>11</v>
      </c>
      <c r="N5" s="84">
        <v>12</v>
      </c>
      <c r="O5" s="84">
        <v>13</v>
      </c>
      <c r="P5" s="84">
        <v>14</v>
      </c>
      <c r="Q5" s="84">
        <v>15</v>
      </c>
      <c r="R5" s="84">
        <v>16</v>
      </c>
      <c r="S5" s="84">
        <v>17</v>
      </c>
      <c r="T5" s="84">
        <v>18</v>
      </c>
      <c r="U5" s="84">
        <v>19</v>
      </c>
      <c r="V5" s="84">
        <v>20</v>
      </c>
      <c r="W5" s="84">
        <v>21</v>
      </c>
      <c r="X5" s="84">
        <v>22</v>
      </c>
      <c r="Y5" s="84">
        <v>23</v>
      </c>
      <c r="Z5" s="84">
        <v>24</v>
      </c>
      <c r="AA5" s="81" t="s">
        <v>25</v>
      </c>
    </row>
    <row r="6" spans="1:27" x14ac:dyDescent="0.25">
      <c r="A6" t="s">
        <v>13</v>
      </c>
      <c r="C6" s="84">
        <v>21</v>
      </c>
      <c r="D6" s="84">
        <v>21</v>
      </c>
      <c r="E6" s="84">
        <v>21</v>
      </c>
      <c r="F6" s="84">
        <v>21</v>
      </c>
      <c r="G6" s="84">
        <v>21</v>
      </c>
      <c r="H6" s="84">
        <v>21</v>
      </c>
      <c r="I6" s="84">
        <v>21</v>
      </c>
      <c r="J6" s="84">
        <v>21</v>
      </c>
      <c r="K6" s="84">
        <v>21</v>
      </c>
      <c r="L6" s="84">
        <v>21</v>
      </c>
      <c r="M6" s="84">
        <v>21</v>
      </c>
      <c r="N6" s="84">
        <v>21</v>
      </c>
      <c r="O6" s="84">
        <v>21</v>
      </c>
      <c r="P6" s="84">
        <v>21</v>
      </c>
      <c r="Q6" s="84">
        <v>21</v>
      </c>
      <c r="R6" s="84">
        <v>21</v>
      </c>
      <c r="S6" s="84">
        <v>21</v>
      </c>
      <c r="T6" s="84">
        <v>21</v>
      </c>
      <c r="U6" s="84">
        <v>21</v>
      </c>
      <c r="V6" s="84">
        <v>21</v>
      </c>
      <c r="W6" s="84">
        <v>21</v>
      </c>
      <c r="X6" s="84">
        <v>21</v>
      </c>
      <c r="Y6" s="84">
        <v>21</v>
      </c>
      <c r="Z6" s="84">
        <v>21</v>
      </c>
      <c r="AA6" s="34"/>
    </row>
    <row r="7" spans="1:27" x14ac:dyDescent="0.25">
      <c r="A7" t="s">
        <v>23</v>
      </c>
      <c r="C7" s="84">
        <v>1.2</v>
      </c>
      <c r="D7" s="84">
        <v>1</v>
      </c>
      <c r="E7" s="84">
        <v>0.8</v>
      </c>
      <c r="F7" s="84">
        <v>0.5</v>
      </c>
      <c r="G7" s="84">
        <v>0.5</v>
      </c>
      <c r="H7" s="84">
        <v>0</v>
      </c>
      <c r="I7" s="84">
        <v>0.2</v>
      </c>
      <c r="J7" s="84">
        <v>0.5</v>
      </c>
      <c r="K7" s="84">
        <v>1</v>
      </c>
      <c r="L7" s="84">
        <v>1.5</v>
      </c>
      <c r="M7" s="84">
        <v>2</v>
      </c>
      <c r="N7" s="84">
        <v>3</v>
      </c>
      <c r="O7" s="84">
        <v>3.2</v>
      </c>
      <c r="P7" s="84">
        <v>3.5</v>
      </c>
      <c r="Q7" s="84">
        <v>3.5</v>
      </c>
      <c r="R7" s="84">
        <v>3.5</v>
      </c>
      <c r="S7" s="84">
        <v>3</v>
      </c>
      <c r="T7" s="84">
        <v>2.8</v>
      </c>
      <c r="U7" s="84">
        <v>2.5</v>
      </c>
      <c r="V7" s="84">
        <v>2</v>
      </c>
      <c r="W7" s="84">
        <v>1.8</v>
      </c>
      <c r="X7" s="84">
        <v>2</v>
      </c>
      <c r="Y7" s="84">
        <v>1.8</v>
      </c>
      <c r="Z7" s="84">
        <v>1.5</v>
      </c>
      <c r="AA7" s="81" t="s">
        <v>29</v>
      </c>
    </row>
    <row r="8" spans="1:27" x14ac:dyDescent="0.25">
      <c r="A8" t="s">
        <v>4</v>
      </c>
      <c r="C8" s="84">
        <v>2.2999999999999998</v>
      </c>
      <c r="D8" s="84">
        <v>2.29</v>
      </c>
      <c r="E8" s="84">
        <v>2.2799999999999998</v>
      </c>
      <c r="F8" s="84">
        <v>2.25</v>
      </c>
      <c r="G8" s="84">
        <v>2.25</v>
      </c>
      <c r="H8" s="84">
        <v>2.17</v>
      </c>
      <c r="I8" s="84">
        <v>2.2000000000000002</v>
      </c>
      <c r="J8" s="84">
        <v>2.25</v>
      </c>
      <c r="K8" s="84">
        <v>2.29</v>
      </c>
      <c r="L8" s="84">
        <v>2.31</v>
      </c>
      <c r="M8" s="84">
        <v>2.34</v>
      </c>
      <c r="N8" s="84">
        <v>2.39</v>
      </c>
      <c r="O8" s="84">
        <v>2.4</v>
      </c>
      <c r="P8" s="84">
        <v>2.41</v>
      </c>
      <c r="Q8" s="84">
        <v>2.41</v>
      </c>
      <c r="R8" s="84">
        <v>2.41</v>
      </c>
      <c r="S8" s="84">
        <v>2.39</v>
      </c>
      <c r="T8" s="84">
        <v>2.38</v>
      </c>
      <c r="U8" s="84">
        <v>2.36</v>
      </c>
      <c r="V8" s="84">
        <v>2.34</v>
      </c>
      <c r="W8" s="84">
        <v>2.33</v>
      </c>
      <c r="X8" s="84">
        <v>2.34</v>
      </c>
      <c r="Y8" s="84">
        <v>2.33</v>
      </c>
      <c r="Z8" s="84">
        <v>2.31</v>
      </c>
      <c r="AA8" s="82">
        <f>AA11/AA10</f>
        <v>2.3165891019481695</v>
      </c>
    </row>
    <row r="9" spans="1:27" x14ac:dyDescent="0.25">
      <c r="A9" t="s">
        <v>0</v>
      </c>
      <c r="C9" s="84">
        <v>54.3</v>
      </c>
      <c r="D9" s="84">
        <v>54.6</v>
      </c>
      <c r="E9" s="84">
        <v>54.8</v>
      </c>
      <c r="F9" s="84">
        <v>55.2</v>
      </c>
      <c r="G9" s="84">
        <v>55.2</v>
      </c>
      <c r="H9" s="84">
        <v>55.9</v>
      </c>
      <c r="I9" s="84">
        <v>55.6</v>
      </c>
      <c r="J9" s="84">
        <v>55.2</v>
      </c>
      <c r="K9" s="84">
        <v>54.6</v>
      </c>
      <c r="L9" s="84">
        <v>53.9</v>
      </c>
      <c r="M9" s="84">
        <v>53.3</v>
      </c>
      <c r="N9" s="84">
        <v>52</v>
      </c>
      <c r="O9" s="84">
        <v>51.7</v>
      </c>
      <c r="P9" s="84">
        <v>51.3</v>
      </c>
      <c r="Q9" s="84">
        <v>51.3</v>
      </c>
      <c r="R9" s="84">
        <v>51.3</v>
      </c>
      <c r="S9" s="84">
        <v>52</v>
      </c>
      <c r="T9" s="84">
        <v>52.2</v>
      </c>
      <c r="U9" s="84">
        <v>52.6</v>
      </c>
      <c r="V9" s="84">
        <v>53.3</v>
      </c>
      <c r="W9" s="84">
        <v>53.5</v>
      </c>
      <c r="X9" s="84">
        <v>53.3</v>
      </c>
      <c r="Y9" s="84">
        <v>53.5</v>
      </c>
      <c r="Z9" s="84">
        <v>53.9</v>
      </c>
      <c r="AA9" s="81" t="s">
        <v>28</v>
      </c>
    </row>
    <row r="10" spans="1:27" x14ac:dyDescent="0.25">
      <c r="A10" t="s">
        <v>24</v>
      </c>
      <c r="C10" s="84">
        <v>3108</v>
      </c>
      <c r="D10" s="84">
        <v>3152</v>
      </c>
      <c r="E10" s="84">
        <v>3197</v>
      </c>
      <c r="F10" s="84">
        <v>3291</v>
      </c>
      <c r="G10" s="84">
        <v>3291</v>
      </c>
      <c r="H10" s="84">
        <v>3489</v>
      </c>
      <c r="I10" s="84">
        <v>3409</v>
      </c>
      <c r="J10" s="84">
        <v>3291</v>
      </c>
      <c r="K10" s="84">
        <v>3152</v>
      </c>
      <c r="L10" s="84">
        <v>3042</v>
      </c>
      <c r="M10" s="84">
        <v>2934</v>
      </c>
      <c r="N10" s="84">
        <v>2724</v>
      </c>
      <c r="O10" s="84">
        <v>2683</v>
      </c>
      <c r="P10" s="84">
        <v>2622</v>
      </c>
      <c r="Q10" s="84">
        <v>2622</v>
      </c>
      <c r="R10" s="84">
        <v>2622</v>
      </c>
      <c r="S10" s="84">
        <v>2724</v>
      </c>
      <c r="T10" s="84">
        <v>2766</v>
      </c>
      <c r="U10" s="84">
        <v>2828</v>
      </c>
      <c r="V10" s="84">
        <v>2934</v>
      </c>
      <c r="W10" s="84">
        <v>2977</v>
      </c>
      <c r="X10" s="84">
        <v>2934</v>
      </c>
      <c r="Y10" s="84">
        <v>2977</v>
      </c>
      <c r="Z10" s="84">
        <v>3042</v>
      </c>
      <c r="AA10" s="61">
        <f>SUM(C10:Z10)</f>
        <v>71811</v>
      </c>
    </row>
    <row r="11" spans="1:27" x14ac:dyDescent="0.25">
      <c r="A11" t="s">
        <v>26</v>
      </c>
      <c r="C11" s="112">
        <f t="shared" ref="C11:R11" si="0">C8*C10</f>
        <v>7148.4</v>
      </c>
      <c r="D11" s="112">
        <f t="shared" si="0"/>
        <v>7218.08</v>
      </c>
      <c r="E11" s="112">
        <f t="shared" si="0"/>
        <v>7289.1599999999989</v>
      </c>
      <c r="F11" s="112">
        <f t="shared" si="0"/>
        <v>7404.75</v>
      </c>
      <c r="G11" s="112">
        <f t="shared" si="0"/>
        <v>7404.75</v>
      </c>
      <c r="H11" s="112">
        <f t="shared" si="0"/>
        <v>7571.13</v>
      </c>
      <c r="I11" s="112">
        <f t="shared" si="0"/>
        <v>7499.8</v>
      </c>
      <c r="J11" s="112">
        <f t="shared" si="0"/>
        <v>7404.75</v>
      </c>
      <c r="K11" s="112">
        <f t="shared" si="0"/>
        <v>7218.08</v>
      </c>
      <c r="L11" s="112">
        <f t="shared" si="0"/>
        <v>7027.02</v>
      </c>
      <c r="M11" s="112">
        <f t="shared" si="0"/>
        <v>6865.5599999999995</v>
      </c>
      <c r="N11" s="112">
        <f t="shared" si="0"/>
        <v>6510.3600000000006</v>
      </c>
      <c r="O11" s="112">
        <f t="shared" si="0"/>
        <v>6439.2</v>
      </c>
      <c r="P11" s="112">
        <f t="shared" si="0"/>
        <v>6319.02</v>
      </c>
      <c r="Q11" s="112">
        <f t="shared" si="0"/>
        <v>6319.02</v>
      </c>
      <c r="R11" s="112">
        <f t="shared" si="0"/>
        <v>6319.02</v>
      </c>
      <c r="S11" s="112">
        <f>S8*S10</f>
        <v>6510.3600000000006</v>
      </c>
      <c r="T11" s="112">
        <f t="shared" ref="T11:Z11" si="1">T8*T10</f>
        <v>6583.08</v>
      </c>
      <c r="U11" s="112">
        <f t="shared" si="1"/>
        <v>6674.08</v>
      </c>
      <c r="V11" s="112">
        <f t="shared" si="1"/>
        <v>6865.5599999999995</v>
      </c>
      <c r="W11" s="112">
        <f t="shared" si="1"/>
        <v>6936.41</v>
      </c>
      <c r="X11" s="112">
        <f t="shared" si="1"/>
        <v>6865.5599999999995</v>
      </c>
      <c r="Y11" s="112">
        <f t="shared" si="1"/>
        <v>6936.41</v>
      </c>
      <c r="Z11" s="112">
        <f t="shared" si="1"/>
        <v>7027.02</v>
      </c>
      <c r="AA11" s="83">
        <f>SUM(C11:Z11)</f>
        <v>166356.57999999999</v>
      </c>
    </row>
    <row r="14" spans="1:27" x14ac:dyDescent="0.25">
      <c r="A14" s="62" t="s">
        <v>31</v>
      </c>
      <c r="S14" s="34"/>
    </row>
    <row r="15" spans="1:27" x14ac:dyDescent="0.25">
      <c r="A15" t="s">
        <v>32</v>
      </c>
      <c r="S15" s="34"/>
    </row>
    <row r="16" spans="1:27" x14ac:dyDescent="0.25">
      <c r="S16" s="34"/>
    </row>
    <row r="17" spans="1:28" x14ac:dyDescent="0.25">
      <c r="A17" t="s">
        <v>27</v>
      </c>
      <c r="C17" s="84">
        <v>1</v>
      </c>
      <c r="D17" s="84">
        <v>2</v>
      </c>
      <c r="E17" s="84">
        <v>3</v>
      </c>
      <c r="F17" s="84">
        <v>4</v>
      </c>
      <c r="G17" s="84">
        <v>5</v>
      </c>
      <c r="H17" s="84">
        <v>6</v>
      </c>
      <c r="I17" s="84">
        <v>7</v>
      </c>
      <c r="J17" s="84">
        <v>8</v>
      </c>
      <c r="K17" s="84">
        <v>9</v>
      </c>
      <c r="L17" s="84">
        <v>10</v>
      </c>
      <c r="M17" s="84">
        <v>11</v>
      </c>
      <c r="N17" s="84">
        <v>12</v>
      </c>
      <c r="O17" s="84">
        <v>13</v>
      </c>
      <c r="P17" s="84">
        <v>14</v>
      </c>
      <c r="Q17" s="84">
        <v>15</v>
      </c>
      <c r="R17" s="84">
        <v>16</v>
      </c>
      <c r="S17" s="84">
        <v>17</v>
      </c>
      <c r="T17" s="84">
        <v>18</v>
      </c>
      <c r="U17" s="84">
        <v>19</v>
      </c>
      <c r="V17" s="84">
        <v>20</v>
      </c>
      <c r="W17" s="84">
        <v>21</v>
      </c>
      <c r="X17" s="84">
        <v>22</v>
      </c>
      <c r="Y17" s="84">
        <v>23</v>
      </c>
      <c r="Z17" s="84">
        <v>24</v>
      </c>
      <c r="AA17" s="81" t="s">
        <v>25</v>
      </c>
    </row>
    <row r="18" spans="1:28" x14ac:dyDescent="0.25">
      <c r="A18" t="s">
        <v>13</v>
      </c>
      <c r="C18" s="84">
        <v>20</v>
      </c>
      <c r="D18" s="84">
        <v>20</v>
      </c>
      <c r="E18" s="84">
        <v>20</v>
      </c>
      <c r="F18" s="84">
        <v>20</v>
      </c>
      <c r="G18" s="84">
        <v>20</v>
      </c>
      <c r="H18" s="84">
        <v>20</v>
      </c>
      <c r="I18" s="84">
        <v>20</v>
      </c>
      <c r="J18" s="84">
        <v>20</v>
      </c>
      <c r="K18" s="84">
        <v>20</v>
      </c>
      <c r="L18" s="84">
        <v>20</v>
      </c>
      <c r="M18" s="84">
        <v>20</v>
      </c>
      <c r="N18" s="84">
        <v>20</v>
      </c>
      <c r="O18" s="84">
        <v>20</v>
      </c>
      <c r="P18" s="84">
        <v>20</v>
      </c>
      <c r="Q18" s="84">
        <v>20</v>
      </c>
      <c r="R18" s="84">
        <v>20</v>
      </c>
      <c r="S18" s="84">
        <v>20</v>
      </c>
      <c r="T18" s="84">
        <v>20</v>
      </c>
      <c r="U18" s="84">
        <v>20</v>
      </c>
      <c r="V18" s="84">
        <v>20</v>
      </c>
      <c r="W18" s="84">
        <v>20</v>
      </c>
      <c r="X18" s="84">
        <v>20</v>
      </c>
      <c r="Y18" s="84">
        <v>20</v>
      </c>
      <c r="Z18" s="84">
        <v>20</v>
      </c>
      <c r="AA18" s="34"/>
    </row>
    <row r="19" spans="1:28" x14ac:dyDescent="0.25">
      <c r="A19" t="s">
        <v>23</v>
      </c>
      <c r="C19" s="84">
        <v>1.2</v>
      </c>
      <c r="D19" s="84">
        <v>1</v>
      </c>
      <c r="E19" s="84">
        <v>0.8</v>
      </c>
      <c r="F19" s="84">
        <v>0.5</v>
      </c>
      <c r="G19" s="84">
        <v>0.5</v>
      </c>
      <c r="H19" s="84">
        <v>0</v>
      </c>
      <c r="I19" s="84">
        <v>0.2</v>
      </c>
      <c r="J19" s="84">
        <v>0.5</v>
      </c>
      <c r="K19" s="84">
        <v>1</v>
      </c>
      <c r="L19" s="84">
        <v>1.5</v>
      </c>
      <c r="M19" s="84">
        <v>2</v>
      </c>
      <c r="N19" s="84">
        <v>3</v>
      </c>
      <c r="O19" s="84">
        <v>3.2</v>
      </c>
      <c r="P19" s="84">
        <v>3.5</v>
      </c>
      <c r="Q19" s="84">
        <v>3.5</v>
      </c>
      <c r="R19" s="84">
        <v>3.5</v>
      </c>
      <c r="S19" s="84">
        <v>3</v>
      </c>
      <c r="T19" s="84">
        <v>2.8</v>
      </c>
      <c r="U19" s="84">
        <v>2.5</v>
      </c>
      <c r="V19" s="84">
        <v>2</v>
      </c>
      <c r="W19" s="84">
        <v>1.8</v>
      </c>
      <c r="X19" s="84">
        <v>2</v>
      </c>
      <c r="Y19" s="84">
        <v>1.8</v>
      </c>
      <c r="Z19" s="84">
        <v>1.5</v>
      </c>
      <c r="AA19" s="81" t="s">
        <v>29</v>
      </c>
    </row>
    <row r="20" spans="1:28" x14ac:dyDescent="0.25">
      <c r="A20" t="s">
        <v>4</v>
      </c>
      <c r="C20" s="84">
        <v>2.37</v>
      </c>
      <c r="D20" s="84">
        <v>2.36</v>
      </c>
      <c r="E20" s="84">
        <v>2.35</v>
      </c>
      <c r="F20" s="84">
        <v>2.34</v>
      </c>
      <c r="G20" s="84">
        <v>2.34</v>
      </c>
      <c r="H20" s="84">
        <v>2.3199999999999998</v>
      </c>
      <c r="I20" s="84">
        <v>2.33</v>
      </c>
      <c r="J20" s="84">
        <v>2.34</v>
      </c>
      <c r="K20" s="84">
        <v>2.36</v>
      </c>
      <c r="L20" s="84">
        <v>2.39</v>
      </c>
      <c r="M20" s="84">
        <v>2.41</v>
      </c>
      <c r="N20" s="84">
        <v>2.5</v>
      </c>
      <c r="O20" s="84">
        <v>2.54</v>
      </c>
      <c r="P20" s="84">
        <v>2.6</v>
      </c>
      <c r="Q20" s="84">
        <v>2.6</v>
      </c>
      <c r="R20" s="84">
        <v>2.6</v>
      </c>
      <c r="S20" s="84">
        <v>2.5</v>
      </c>
      <c r="T20" s="84">
        <v>2.46</v>
      </c>
      <c r="U20" s="84">
        <v>2.4300000000000002</v>
      </c>
      <c r="V20" s="84">
        <v>2.41</v>
      </c>
      <c r="W20" s="84">
        <v>2.4</v>
      </c>
      <c r="X20" s="84">
        <v>2.41</v>
      </c>
      <c r="Y20" s="84">
        <v>2.4</v>
      </c>
      <c r="Z20" s="84">
        <v>2.39</v>
      </c>
      <c r="AA20" s="82">
        <f>AA23/AA22</f>
        <v>2.4161807794531365</v>
      </c>
    </row>
    <row r="21" spans="1:28" x14ac:dyDescent="0.25">
      <c r="A21" t="s">
        <v>0</v>
      </c>
      <c r="C21" s="84">
        <v>52</v>
      </c>
      <c r="D21" s="84">
        <v>52.3</v>
      </c>
      <c r="E21" s="84">
        <v>52.5</v>
      </c>
      <c r="F21" s="84">
        <v>52.9</v>
      </c>
      <c r="G21" s="84">
        <v>52.9</v>
      </c>
      <c r="H21" s="84">
        <v>53.6</v>
      </c>
      <c r="I21" s="84">
        <v>53.3</v>
      </c>
      <c r="J21" s="84">
        <v>52.9</v>
      </c>
      <c r="K21" s="84">
        <v>52.3</v>
      </c>
      <c r="L21" s="84">
        <v>51.6</v>
      </c>
      <c r="M21" s="84">
        <v>51</v>
      </c>
      <c r="N21" s="84">
        <v>49.6</v>
      </c>
      <c r="O21" s="84">
        <v>49.4</v>
      </c>
      <c r="P21" s="84">
        <v>49</v>
      </c>
      <c r="Q21" s="84">
        <v>49</v>
      </c>
      <c r="R21" s="84">
        <v>49</v>
      </c>
      <c r="S21" s="84">
        <v>49.6</v>
      </c>
      <c r="T21" s="84">
        <v>49.9</v>
      </c>
      <c r="U21" s="84">
        <v>50.3</v>
      </c>
      <c r="V21" s="84">
        <v>51</v>
      </c>
      <c r="W21" s="84">
        <v>51.2</v>
      </c>
      <c r="X21" s="84">
        <v>51</v>
      </c>
      <c r="Y21" s="84">
        <v>51.2</v>
      </c>
      <c r="Z21" s="84">
        <v>51.6</v>
      </c>
      <c r="AA21" s="81" t="s">
        <v>28</v>
      </c>
      <c r="AB21" s="81" t="s">
        <v>33</v>
      </c>
    </row>
    <row r="22" spans="1:28" x14ac:dyDescent="0.25">
      <c r="A22" t="s">
        <v>24</v>
      </c>
      <c r="C22" s="84">
        <v>2860</v>
      </c>
      <c r="D22" s="84">
        <v>2902</v>
      </c>
      <c r="E22" s="84">
        <v>2945</v>
      </c>
      <c r="F22" s="84">
        <v>3009</v>
      </c>
      <c r="G22" s="84">
        <v>3009</v>
      </c>
      <c r="H22" s="84">
        <v>3117</v>
      </c>
      <c r="I22" s="84">
        <v>3074</v>
      </c>
      <c r="J22" s="84">
        <v>3009</v>
      </c>
      <c r="K22" s="84">
        <v>2902</v>
      </c>
      <c r="L22" s="84">
        <v>27.98</v>
      </c>
      <c r="M22" s="84">
        <v>2696</v>
      </c>
      <c r="N22" s="84">
        <v>2456</v>
      </c>
      <c r="O22" s="84">
        <v>2389</v>
      </c>
      <c r="P22" s="84">
        <v>2292</v>
      </c>
      <c r="Q22" s="84">
        <v>2292</v>
      </c>
      <c r="R22" s="84">
        <v>2292</v>
      </c>
      <c r="S22" s="84">
        <v>2456</v>
      </c>
      <c r="T22" s="84">
        <v>2525</v>
      </c>
      <c r="U22" s="84">
        <v>2595</v>
      </c>
      <c r="V22" s="84">
        <v>2696</v>
      </c>
      <c r="W22" s="84">
        <v>2736</v>
      </c>
      <c r="X22" s="84">
        <v>2696</v>
      </c>
      <c r="Y22" s="84">
        <v>2736</v>
      </c>
      <c r="Z22" s="84">
        <v>2798</v>
      </c>
      <c r="AA22" s="83">
        <f>SUM(C22:Z22)</f>
        <v>62509.979999999996</v>
      </c>
      <c r="AB22" s="82">
        <f>(AA22/AA$10-1)*100</f>
        <v>-12.952082550027155</v>
      </c>
    </row>
    <row r="23" spans="1:28" x14ac:dyDescent="0.25">
      <c r="A23" t="s">
        <v>26</v>
      </c>
      <c r="C23" s="84">
        <f>C22*C20</f>
        <v>6778.2000000000007</v>
      </c>
      <c r="D23" s="112">
        <f t="shared" ref="D23:Z23" si="2">D22*D20</f>
        <v>6848.7199999999993</v>
      </c>
      <c r="E23" s="112">
        <f t="shared" si="2"/>
        <v>6920.75</v>
      </c>
      <c r="F23" s="112">
        <f t="shared" si="2"/>
        <v>7041.0599999999995</v>
      </c>
      <c r="G23" s="112">
        <f t="shared" si="2"/>
        <v>7041.0599999999995</v>
      </c>
      <c r="H23" s="112">
        <f t="shared" si="2"/>
        <v>7231.44</v>
      </c>
      <c r="I23" s="112">
        <f t="shared" si="2"/>
        <v>7162.42</v>
      </c>
      <c r="J23" s="112">
        <f t="shared" si="2"/>
        <v>7041.0599999999995</v>
      </c>
      <c r="K23" s="112">
        <f t="shared" si="2"/>
        <v>6848.7199999999993</v>
      </c>
      <c r="L23" s="112">
        <f t="shared" si="2"/>
        <v>66.872200000000007</v>
      </c>
      <c r="M23" s="112">
        <f t="shared" si="2"/>
        <v>6497.3600000000006</v>
      </c>
      <c r="N23" s="112">
        <f t="shared" si="2"/>
        <v>6140</v>
      </c>
      <c r="O23" s="112">
        <f t="shared" si="2"/>
        <v>6068.06</v>
      </c>
      <c r="P23" s="84">
        <f t="shared" si="2"/>
        <v>5959.2</v>
      </c>
      <c r="Q23" s="84">
        <f t="shared" si="2"/>
        <v>5959.2</v>
      </c>
      <c r="R23" s="112">
        <f t="shared" si="2"/>
        <v>5959.2</v>
      </c>
      <c r="S23" s="112">
        <f t="shared" si="2"/>
        <v>6140</v>
      </c>
      <c r="T23" s="112">
        <f t="shared" si="2"/>
        <v>6211.5</v>
      </c>
      <c r="U23" s="112">
        <f t="shared" si="2"/>
        <v>6305.85</v>
      </c>
      <c r="V23" s="112">
        <f t="shared" si="2"/>
        <v>6497.3600000000006</v>
      </c>
      <c r="W23" s="112">
        <f t="shared" si="2"/>
        <v>6566.4</v>
      </c>
      <c r="X23" s="112">
        <f t="shared" si="2"/>
        <v>6497.3600000000006</v>
      </c>
      <c r="Y23" s="112">
        <f t="shared" si="2"/>
        <v>6566.4</v>
      </c>
      <c r="Z23" s="112">
        <f t="shared" si="2"/>
        <v>6687.22</v>
      </c>
      <c r="AA23" s="83">
        <f>SUM(C23:Z23)</f>
        <v>151035.41219999996</v>
      </c>
      <c r="AB23" s="82">
        <f>(AA23/AA$11-1)*100</f>
        <v>-9.2098357636349775</v>
      </c>
    </row>
    <row r="26" spans="1:28" x14ac:dyDescent="0.25">
      <c r="A26" s="62" t="s">
        <v>34</v>
      </c>
      <c r="S26" s="34"/>
    </row>
    <row r="27" spans="1:28" x14ac:dyDescent="0.25">
      <c r="A27" t="s">
        <v>40</v>
      </c>
      <c r="S27" s="34"/>
    </row>
    <row r="28" spans="1:28" x14ac:dyDescent="0.25">
      <c r="S28" s="34"/>
    </row>
    <row r="29" spans="1:28" x14ac:dyDescent="0.25">
      <c r="A29" t="s">
        <v>27</v>
      </c>
      <c r="C29" s="84">
        <v>1</v>
      </c>
      <c r="D29" s="84">
        <v>2</v>
      </c>
      <c r="E29" s="84">
        <v>3</v>
      </c>
      <c r="F29" s="84">
        <v>4</v>
      </c>
      <c r="G29" s="84">
        <v>5</v>
      </c>
      <c r="H29" s="84">
        <v>6</v>
      </c>
      <c r="I29" s="84">
        <v>7</v>
      </c>
      <c r="J29" s="84">
        <v>8</v>
      </c>
      <c r="K29" s="84">
        <v>9</v>
      </c>
      <c r="L29" s="84">
        <v>10</v>
      </c>
      <c r="M29" s="84">
        <v>11</v>
      </c>
      <c r="N29" s="84">
        <v>12</v>
      </c>
      <c r="O29" s="84">
        <v>13</v>
      </c>
      <c r="P29" s="84">
        <v>14</v>
      </c>
      <c r="Q29" s="84">
        <v>15</v>
      </c>
      <c r="R29" s="84">
        <v>16</v>
      </c>
      <c r="S29" s="84">
        <v>17</v>
      </c>
      <c r="T29" s="84">
        <v>18</v>
      </c>
      <c r="U29" s="84">
        <v>19</v>
      </c>
      <c r="V29" s="84">
        <v>20</v>
      </c>
      <c r="W29" s="84">
        <v>21</v>
      </c>
      <c r="X29" s="84">
        <v>22</v>
      </c>
      <c r="Y29" s="84">
        <v>23</v>
      </c>
      <c r="Z29" s="84">
        <v>24</v>
      </c>
      <c r="AA29" s="81" t="s">
        <v>25</v>
      </c>
    </row>
    <row r="30" spans="1:28" x14ac:dyDescent="0.25">
      <c r="A30" t="s">
        <v>13</v>
      </c>
      <c r="C30" s="113">
        <v>18</v>
      </c>
      <c r="D30" s="113">
        <v>18</v>
      </c>
      <c r="E30" s="113">
        <v>18</v>
      </c>
      <c r="F30" s="113">
        <v>18</v>
      </c>
      <c r="G30" s="113">
        <v>18</v>
      </c>
      <c r="H30" s="113">
        <v>18</v>
      </c>
      <c r="I30" s="84">
        <v>21</v>
      </c>
      <c r="J30" s="84">
        <v>21</v>
      </c>
      <c r="K30" s="84">
        <v>21</v>
      </c>
      <c r="L30" s="84">
        <v>21</v>
      </c>
      <c r="M30" s="84">
        <v>21</v>
      </c>
      <c r="N30" s="84">
        <v>21</v>
      </c>
      <c r="O30" s="84">
        <v>21</v>
      </c>
      <c r="P30" s="84">
        <v>21</v>
      </c>
      <c r="Q30" s="84">
        <v>21</v>
      </c>
      <c r="R30" s="84">
        <v>21</v>
      </c>
      <c r="S30" s="84">
        <v>21</v>
      </c>
      <c r="T30" s="84">
        <v>21</v>
      </c>
      <c r="U30" s="84">
        <v>21</v>
      </c>
      <c r="V30" s="84">
        <v>21</v>
      </c>
      <c r="W30" s="84">
        <v>21</v>
      </c>
      <c r="X30" s="84">
        <v>21</v>
      </c>
      <c r="Y30" s="84">
        <v>18</v>
      </c>
      <c r="Z30" s="84">
        <v>18</v>
      </c>
      <c r="AA30" s="34"/>
    </row>
    <row r="31" spans="1:28" x14ac:dyDescent="0.25">
      <c r="A31" t="s">
        <v>23</v>
      </c>
      <c r="C31" s="84">
        <v>1.2</v>
      </c>
      <c r="D31" s="84">
        <v>1</v>
      </c>
      <c r="E31" s="84">
        <v>0.8</v>
      </c>
      <c r="F31" s="84">
        <v>0.5</v>
      </c>
      <c r="G31" s="84">
        <v>0.5</v>
      </c>
      <c r="H31" s="84">
        <v>0</v>
      </c>
      <c r="I31" s="84">
        <v>0.2</v>
      </c>
      <c r="J31" s="84">
        <v>0.5</v>
      </c>
      <c r="K31" s="84">
        <v>1</v>
      </c>
      <c r="L31" s="84">
        <v>1.5</v>
      </c>
      <c r="M31" s="84">
        <v>2</v>
      </c>
      <c r="N31" s="84">
        <v>3</v>
      </c>
      <c r="O31" s="84">
        <v>3.2</v>
      </c>
      <c r="P31" s="84">
        <v>3.5</v>
      </c>
      <c r="Q31" s="84">
        <v>3.5</v>
      </c>
      <c r="R31" s="84">
        <v>3.5</v>
      </c>
      <c r="S31" s="84">
        <v>3</v>
      </c>
      <c r="T31" s="84">
        <v>2.8</v>
      </c>
      <c r="U31" s="84">
        <v>2.5</v>
      </c>
      <c r="V31" s="84">
        <v>2</v>
      </c>
      <c r="W31" s="84">
        <v>1.8</v>
      </c>
      <c r="X31" s="84">
        <v>2</v>
      </c>
      <c r="Y31" s="84">
        <v>1.8</v>
      </c>
      <c r="Z31" s="84">
        <v>1.5</v>
      </c>
      <c r="AA31" s="81" t="s">
        <v>29</v>
      </c>
    </row>
    <row r="32" spans="1:28" x14ac:dyDescent="0.25">
      <c r="A32" t="s">
        <v>4</v>
      </c>
      <c r="C32" s="84">
        <v>2.82</v>
      </c>
      <c r="D32" s="84">
        <v>2.78</v>
      </c>
      <c r="E32" s="84">
        <v>2.74</v>
      </c>
      <c r="F32" s="84">
        <v>2.68</v>
      </c>
      <c r="G32" s="84">
        <v>2.68</v>
      </c>
      <c r="H32" s="84">
        <v>2.58</v>
      </c>
      <c r="I32" s="84">
        <v>2.2000000000000002</v>
      </c>
      <c r="J32" s="84">
        <v>2.25</v>
      </c>
      <c r="K32" s="84">
        <v>2.29</v>
      </c>
      <c r="L32" s="84">
        <v>2.31</v>
      </c>
      <c r="M32" s="84">
        <v>2.34</v>
      </c>
      <c r="N32" s="84">
        <v>2.39</v>
      </c>
      <c r="O32" s="84">
        <v>2.4</v>
      </c>
      <c r="P32" s="84">
        <v>2.41</v>
      </c>
      <c r="Q32" s="84">
        <v>2.41</v>
      </c>
      <c r="R32" s="84">
        <v>2.41</v>
      </c>
      <c r="S32" s="84">
        <v>2.39</v>
      </c>
      <c r="T32" s="84">
        <v>2.38</v>
      </c>
      <c r="U32" s="84">
        <v>2.36</v>
      </c>
      <c r="V32" s="84">
        <v>2.34</v>
      </c>
      <c r="W32" s="84">
        <v>2.33</v>
      </c>
      <c r="X32" s="84">
        <v>2.34</v>
      </c>
      <c r="Y32" s="84">
        <v>2.94</v>
      </c>
      <c r="Z32" s="84">
        <v>2.88</v>
      </c>
      <c r="AA32" s="82">
        <f>AA35/AA34</f>
        <v>2.4573980624863725</v>
      </c>
    </row>
    <row r="33" spans="1:28" x14ac:dyDescent="0.25">
      <c r="A33" t="s">
        <v>0</v>
      </c>
      <c r="C33" s="84">
        <v>47.4</v>
      </c>
      <c r="D33" s="84">
        <v>47.6</v>
      </c>
      <c r="E33" s="84">
        <v>47.9</v>
      </c>
      <c r="F33" s="84">
        <v>48.3</v>
      </c>
      <c r="G33" s="84">
        <v>48.3</v>
      </c>
      <c r="H33" s="84">
        <v>49</v>
      </c>
      <c r="I33" s="84">
        <v>55.6</v>
      </c>
      <c r="J33" s="84">
        <v>55.2</v>
      </c>
      <c r="K33" s="84">
        <v>54.6</v>
      </c>
      <c r="L33" s="84">
        <v>53.9</v>
      </c>
      <c r="M33" s="84">
        <v>53.3</v>
      </c>
      <c r="N33" s="84">
        <v>52</v>
      </c>
      <c r="O33" s="84">
        <v>51.7</v>
      </c>
      <c r="P33" s="84">
        <v>51.3</v>
      </c>
      <c r="Q33" s="84">
        <v>51.3</v>
      </c>
      <c r="R33" s="84">
        <v>51.3</v>
      </c>
      <c r="S33" s="84">
        <v>52</v>
      </c>
      <c r="T33" s="84">
        <v>52.2</v>
      </c>
      <c r="U33" s="84">
        <v>52.6</v>
      </c>
      <c r="V33" s="84">
        <v>53.3</v>
      </c>
      <c r="W33" s="84">
        <v>53.5</v>
      </c>
      <c r="X33" s="84">
        <v>53.3</v>
      </c>
      <c r="Y33" s="84">
        <v>46.6</v>
      </c>
      <c r="Z33" s="84">
        <v>47</v>
      </c>
      <c r="AA33" s="81" t="s">
        <v>28</v>
      </c>
      <c r="AB33" s="81" t="s">
        <v>33</v>
      </c>
    </row>
    <row r="34" spans="1:28" x14ac:dyDescent="0.25">
      <c r="A34" t="s">
        <v>24</v>
      </c>
      <c r="C34" s="84">
        <v>2154</v>
      </c>
      <c r="D34" s="84">
        <v>2211</v>
      </c>
      <c r="E34" s="84">
        <v>2270</v>
      </c>
      <c r="F34" s="84">
        <v>2362</v>
      </c>
      <c r="G34" s="84">
        <v>2362</v>
      </c>
      <c r="H34" s="84">
        <v>2522</v>
      </c>
      <c r="I34" s="84">
        <v>3409</v>
      </c>
      <c r="J34" s="84">
        <v>3291</v>
      </c>
      <c r="K34" s="84">
        <v>3152</v>
      </c>
      <c r="L34" s="84">
        <v>3042</v>
      </c>
      <c r="M34" s="84">
        <v>2934</v>
      </c>
      <c r="N34" s="84">
        <v>2724</v>
      </c>
      <c r="O34" s="84">
        <v>2683</v>
      </c>
      <c r="P34" s="84">
        <v>2622</v>
      </c>
      <c r="Q34" s="84">
        <v>2622</v>
      </c>
      <c r="R34" s="84">
        <v>2622</v>
      </c>
      <c r="S34" s="84">
        <v>2724</v>
      </c>
      <c r="T34" s="84">
        <v>2766</v>
      </c>
      <c r="U34" s="84">
        <v>2828</v>
      </c>
      <c r="V34" s="84">
        <v>2934</v>
      </c>
      <c r="W34" s="84">
        <v>2977</v>
      </c>
      <c r="X34" s="84">
        <v>2934</v>
      </c>
      <c r="Y34" s="84">
        <v>1990</v>
      </c>
      <c r="Z34" s="84">
        <v>2071</v>
      </c>
      <c r="AA34" s="61">
        <f>SUM(C34:Z34)</f>
        <v>64206</v>
      </c>
      <c r="AB34" s="82">
        <f>(AA34/AA$10-1)*100</f>
        <v>-10.590299536282743</v>
      </c>
    </row>
    <row r="35" spans="1:28" x14ac:dyDescent="0.25">
      <c r="A35" t="s">
        <v>26</v>
      </c>
      <c r="C35" s="84">
        <f>C34*C32</f>
        <v>6074.28</v>
      </c>
      <c r="D35" s="112">
        <f t="shared" ref="D35:Z35" si="3">D34*D32</f>
        <v>6146.58</v>
      </c>
      <c r="E35" s="112">
        <f t="shared" si="3"/>
        <v>6219.8</v>
      </c>
      <c r="F35" s="112">
        <f t="shared" si="3"/>
        <v>6330.1600000000008</v>
      </c>
      <c r="G35" s="112">
        <f t="shared" si="3"/>
        <v>6330.1600000000008</v>
      </c>
      <c r="H35" s="112">
        <f t="shared" si="3"/>
        <v>6506.76</v>
      </c>
      <c r="I35" s="112">
        <f t="shared" si="3"/>
        <v>7499.8</v>
      </c>
      <c r="J35" s="112">
        <f t="shared" si="3"/>
        <v>7404.75</v>
      </c>
      <c r="K35" s="112">
        <f t="shared" si="3"/>
        <v>7218.08</v>
      </c>
      <c r="L35" s="112">
        <f t="shared" si="3"/>
        <v>7027.02</v>
      </c>
      <c r="M35" s="84">
        <f t="shared" si="3"/>
        <v>6865.5599999999995</v>
      </c>
      <c r="N35" s="112">
        <f t="shared" si="3"/>
        <v>6510.3600000000006</v>
      </c>
      <c r="O35" s="112">
        <f t="shared" si="3"/>
        <v>6439.2</v>
      </c>
      <c r="P35" s="84">
        <f t="shared" si="3"/>
        <v>6319.02</v>
      </c>
      <c r="Q35" s="84">
        <f t="shared" si="3"/>
        <v>6319.02</v>
      </c>
      <c r="R35" s="112">
        <f t="shared" si="3"/>
        <v>6319.02</v>
      </c>
      <c r="S35" s="112">
        <f t="shared" si="3"/>
        <v>6510.3600000000006</v>
      </c>
      <c r="T35" s="112">
        <f t="shared" si="3"/>
        <v>6583.08</v>
      </c>
      <c r="U35" s="112">
        <f t="shared" si="3"/>
        <v>6674.08</v>
      </c>
      <c r="V35" s="112">
        <f t="shared" si="3"/>
        <v>6865.5599999999995</v>
      </c>
      <c r="W35" s="112">
        <f t="shared" si="3"/>
        <v>6936.41</v>
      </c>
      <c r="X35" s="112">
        <f t="shared" si="3"/>
        <v>6865.5599999999995</v>
      </c>
      <c r="Y35" s="112">
        <f t="shared" si="3"/>
        <v>5850.5999999999995</v>
      </c>
      <c r="Z35" s="112">
        <f t="shared" si="3"/>
        <v>5964.48</v>
      </c>
      <c r="AA35" s="83">
        <f>SUM(C35:Z35)</f>
        <v>157779.70000000004</v>
      </c>
      <c r="AB35" s="82">
        <f>(AA35/AA$11-1)*100</f>
        <v>-5.1557203207711737</v>
      </c>
    </row>
    <row r="36" spans="1:28" x14ac:dyDescent="0.25">
      <c r="K36" s="34"/>
      <c r="Z36" s="36"/>
    </row>
    <row r="38" spans="1:28" x14ac:dyDescent="0.25">
      <c r="A38" s="62" t="s">
        <v>35</v>
      </c>
    </row>
    <row r="39" spans="1:28" x14ac:dyDescent="0.25">
      <c r="A39" t="s">
        <v>36</v>
      </c>
    </row>
    <row r="41" spans="1:28" x14ac:dyDescent="0.25">
      <c r="A41" t="s">
        <v>27</v>
      </c>
      <c r="C41" s="84">
        <v>1</v>
      </c>
      <c r="D41" s="84">
        <v>2</v>
      </c>
      <c r="E41" s="84">
        <v>3</v>
      </c>
      <c r="F41" s="84">
        <v>4</v>
      </c>
      <c r="G41" s="84">
        <v>5</v>
      </c>
      <c r="H41" s="84">
        <v>6</v>
      </c>
      <c r="I41" s="84">
        <v>7</v>
      </c>
      <c r="J41" s="84">
        <v>8</v>
      </c>
      <c r="K41" s="84">
        <v>9</v>
      </c>
      <c r="L41" s="84">
        <v>10</v>
      </c>
      <c r="M41" s="84">
        <v>11</v>
      </c>
      <c r="N41" s="84">
        <v>12</v>
      </c>
      <c r="O41" s="84">
        <v>13</v>
      </c>
      <c r="P41" s="84">
        <v>14</v>
      </c>
      <c r="Q41" s="84">
        <v>15</v>
      </c>
      <c r="R41" s="84">
        <v>16</v>
      </c>
      <c r="S41" s="84">
        <v>17</v>
      </c>
      <c r="T41" s="84">
        <v>18</v>
      </c>
      <c r="U41" s="84">
        <v>19</v>
      </c>
      <c r="V41" s="84">
        <v>20</v>
      </c>
      <c r="W41" s="84">
        <v>21</v>
      </c>
      <c r="X41" s="84">
        <v>22</v>
      </c>
      <c r="Y41" s="84">
        <v>23</v>
      </c>
      <c r="Z41" s="84">
        <v>24</v>
      </c>
      <c r="AA41" s="81" t="s">
        <v>25</v>
      </c>
    </row>
    <row r="42" spans="1:28" x14ac:dyDescent="0.25">
      <c r="A42" t="s">
        <v>13</v>
      </c>
      <c r="C42" s="84">
        <v>21</v>
      </c>
      <c r="D42" s="84">
        <v>21</v>
      </c>
      <c r="E42" s="84">
        <v>21</v>
      </c>
      <c r="F42" s="84">
        <v>21</v>
      </c>
      <c r="G42" s="84">
        <v>21</v>
      </c>
      <c r="H42" s="84">
        <v>21</v>
      </c>
      <c r="I42" s="84">
        <v>21</v>
      </c>
      <c r="J42" s="84">
        <v>21</v>
      </c>
      <c r="K42" s="84">
        <v>21</v>
      </c>
      <c r="L42" s="84">
        <v>21</v>
      </c>
      <c r="M42" s="84">
        <v>21</v>
      </c>
      <c r="N42" s="84">
        <v>21</v>
      </c>
      <c r="O42" s="84">
        <v>21</v>
      </c>
      <c r="P42" s="84">
        <v>21</v>
      </c>
      <c r="Q42" s="84">
        <v>21</v>
      </c>
      <c r="R42" s="84">
        <v>21</v>
      </c>
      <c r="S42" s="84">
        <v>21</v>
      </c>
      <c r="T42" s="84">
        <v>21</v>
      </c>
      <c r="U42" s="84">
        <v>21</v>
      </c>
      <c r="V42" s="84">
        <v>21</v>
      </c>
      <c r="W42" s="84">
        <v>21</v>
      </c>
      <c r="X42" s="84">
        <v>21</v>
      </c>
      <c r="Y42" s="84">
        <v>21</v>
      </c>
      <c r="Z42" s="84">
        <v>21</v>
      </c>
      <c r="AA42" s="34"/>
    </row>
    <row r="43" spans="1:28" x14ac:dyDescent="0.25">
      <c r="A43" t="s">
        <v>23</v>
      </c>
      <c r="C43" s="84">
        <v>1.2</v>
      </c>
      <c r="D43" s="84">
        <v>1</v>
      </c>
      <c r="E43" s="84">
        <v>0.8</v>
      </c>
      <c r="F43" s="84">
        <v>0.5</v>
      </c>
      <c r="G43" s="84">
        <v>0.5</v>
      </c>
      <c r="H43" s="84">
        <v>0</v>
      </c>
      <c r="I43" s="84">
        <v>0.2</v>
      </c>
      <c r="J43" s="84">
        <v>0.5</v>
      </c>
      <c r="K43" s="84">
        <v>1</v>
      </c>
      <c r="L43" s="84">
        <v>1.5</v>
      </c>
      <c r="M43" s="84">
        <v>2</v>
      </c>
      <c r="N43" s="84">
        <v>3</v>
      </c>
      <c r="O43" s="84">
        <v>3.2</v>
      </c>
      <c r="P43" s="84">
        <v>3.5</v>
      </c>
      <c r="Q43" s="84">
        <v>3.5</v>
      </c>
      <c r="R43" s="84">
        <v>3.5</v>
      </c>
      <c r="S43" s="84">
        <v>3</v>
      </c>
      <c r="T43" s="84">
        <v>2.8</v>
      </c>
      <c r="U43" s="84">
        <v>2.5</v>
      </c>
      <c r="V43" s="84">
        <v>2</v>
      </c>
      <c r="W43" s="84">
        <v>1.8</v>
      </c>
      <c r="X43" s="84">
        <v>2</v>
      </c>
      <c r="Y43" s="84">
        <v>1.8</v>
      </c>
      <c r="Z43" s="84">
        <v>1.5</v>
      </c>
      <c r="AA43" s="81" t="s">
        <v>29</v>
      </c>
    </row>
    <row r="44" spans="1:28" x14ac:dyDescent="0.25">
      <c r="A44" t="s">
        <v>4</v>
      </c>
      <c r="C44" s="84">
        <v>2.39</v>
      </c>
      <c r="D44" s="84">
        <v>2.39</v>
      </c>
      <c r="E44" s="84">
        <v>2.38</v>
      </c>
      <c r="F44" s="84">
        <v>2.36</v>
      </c>
      <c r="G44" s="84">
        <v>2.36</v>
      </c>
      <c r="H44" s="84">
        <v>2.34</v>
      </c>
      <c r="I44" s="84">
        <v>2.35</v>
      </c>
      <c r="J44" s="84">
        <v>2.36</v>
      </c>
      <c r="K44" s="84">
        <v>2.39</v>
      </c>
      <c r="L44" s="84">
        <v>2.41</v>
      </c>
      <c r="M44" s="84">
        <v>2.4300000000000002</v>
      </c>
      <c r="N44" s="84">
        <v>2.52</v>
      </c>
      <c r="O44" s="84">
        <v>2.56</v>
      </c>
      <c r="P44" s="84">
        <v>2.61</v>
      </c>
      <c r="Q44" s="84">
        <v>2.61</v>
      </c>
      <c r="R44" s="84">
        <v>2.61</v>
      </c>
      <c r="S44" s="84">
        <v>2.52</v>
      </c>
      <c r="T44" s="84">
        <v>2.4900000000000002</v>
      </c>
      <c r="U44" s="84">
        <v>2.4500000000000002</v>
      </c>
      <c r="V44" s="84">
        <v>2.4300000000000002</v>
      </c>
      <c r="W44" s="84">
        <v>2.42</v>
      </c>
      <c r="X44" s="84">
        <v>2.4300000000000002</v>
      </c>
      <c r="Y44" s="84">
        <v>2.42</v>
      </c>
      <c r="Z44" s="84">
        <v>2.41</v>
      </c>
      <c r="AA44" s="82">
        <f>AA47/AA46</f>
        <v>2.4360866310856544</v>
      </c>
    </row>
    <row r="45" spans="1:28" x14ac:dyDescent="0.25">
      <c r="A45" t="s">
        <v>0</v>
      </c>
      <c r="C45" s="84">
        <v>51.7</v>
      </c>
      <c r="D45" s="84">
        <v>52</v>
      </c>
      <c r="E45" s="84">
        <v>52.2</v>
      </c>
      <c r="F45" s="84">
        <v>52.6</v>
      </c>
      <c r="G45" s="84">
        <v>52.6</v>
      </c>
      <c r="H45" s="84">
        <v>53.2</v>
      </c>
      <c r="I45" s="84">
        <v>52.9</v>
      </c>
      <c r="J45" s="84">
        <v>52.6</v>
      </c>
      <c r="K45" s="84">
        <v>52</v>
      </c>
      <c r="L45" s="84">
        <v>51.4</v>
      </c>
      <c r="M45" s="84">
        <v>50.8</v>
      </c>
      <c r="N45" s="84">
        <v>49.6</v>
      </c>
      <c r="O45" s="84">
        <v>49.3</v>
      </c>
      <c r="P45" s="84">
        <v>48.9</v>
      </c>
      <c r="Q45" s="84">
        <v>48.9</v>
      </c>
      <c r="R45" s="84">
        <v>48.9</v>
      </c>
      <c r="S45" s="84">
        <v>49.6</v>
      </c>
      <c r="T45" s="84">
        <v>49.8</v>
      </c>
      <c r="U45" s="84">
        <v>50.2</v>
      </c>
      <c r="V45" s="84">
        <v>50.8</v>
      </c>
      <c r="W45" s="84">
        <v>51</v>
      </c>
      <c r="X45" s="84">
        <v>50.8</v>
      </c>
      <c r="Y45" s="84">
        <v>51</v>
      </c>
      <c r="Z45" s="84">
        <v>51.4</v>
      </c>
      <c r="AA45" s="81" t="s">
        <v>28</v>
      </c>
      <c r="AB45" s="81" t="s">
        <v>33</v>
      </c>
    </row>
    <row r="46" spans="1:28" x14ac:dyDescent="0.25">
      <c r="A46" t="s">
        <v>24</v>
      </c>
      <c r="C46" s="84">
        <v>2688</v>
      </c>
      <c r="D46" s="84">
        <v>2724</v>
      </c>
      <c r="E46" s="84">
        <v>2762</v>
      </c>
      <c r="F46" s="84">
        <v>2818</v>
      </c>
      <c r="G46" s="84">
        <v>2818</v>
      </c>
      <c r="H46" s="84">
        <v>2913</v>
      </c>
      <c r="I46" s="84">
        <v>2875</v>
      </c>
      <c r="J46" s="84">
        <v>2818</v>
      </c>
      <c r="K46" s="84">
        <v>2724</v>
      </c>
      <c r="L46" s="84">
        <v>2633</v>
      </c>
      <c r="M46" s="84">
        <v>2543</v>
      </c>
      <c r="N46" s="84">
        <v>2320</v>
      </c>
      <c r="O46" s="84">
        <v>2261</v>
      </c>
      <c r="P46" s="84">
        <v>2176</v>
      </c>
      <c r="Q46" s="84">
        <v>2176</v>
      </c>
      <c r="R46" s="84">
        <v>2176</v>
      </c>
      <c r="S46" s="84">
        <v>2320</v>
      </c>
      <c r="T46" s="84">
        <v>2380</v>
      </c>
      <c r="U46" s="84">
        <v>2454</v>
      </c>
      <c r="V46" s="84">
        <v>2543</v>
      </c>
      <c r="W46" s="84">
        <v>2579</v>
      </c>
      <c r="X46" s="84">
        <v>2543</v>
      </c>
      <c r="Y46" s="84">
        <v>2579</v>
      </c>
      <c r="Z46" s="84">
        <v>2633</v>
      </c>
      <c r="AA46" s="61">
        <f>SUM(C46:Z46)</f>
        <v>61456</v>
      </c>
      <c r="AB46" s="82">
        <f>(AA46/AA$10-1)*100</f>
        <v>-14.419796410020746</v>
      </c>
    </row>
    <row r="47" spans="1:28" x14ac:dyDescent="0.25">
      <c r="A47" t="s">
        <v>26</v>
      </c>
      <c r="C47" s="84">
        <f>C46*C44</f>
        <v>6424.3200000000006</v>
      </c>
      <c r="D47" s="112">
        <f t="shared" ref="D47:Z47" si="4">D46*D44</f>
        <v>6510.3600000000006</v>
      </c>
      <c r="E47" s="112">
        <f t="shared" si="4"/>
        <v>6573.5599999999995</v>
      </c>
      <c r="F47" s="112">
        <f t="shared" si="4"/>
        <v>6650.48</v>
      </c>
      <c r="G47" s="112">
        <f t="shared" si="4"/>
        <v>6650.48</v>
      </c>
      <c r="H47" s="112">
        <f t="shared" si="4"/>
        <v>6816.4199999999992</v>
      </c>
      <c r="I47" s="112">
        <f t="shared" si="4"/>
        <v>6756.25</v>
      </c>
      <c r="J47" s="112">
        <f t="shared" si="4"/>
        <v>6650.48</v>
      </c>
      <c r="K47" s="112">
        <f t="shared" si="4"/>
        <v>6510.3600000000006</v>
      </c>
      <c r="L47" s="112">
        <f t="shared" si="4"/>
        <v>6345.5300000000007</v>
      </c>
      <c r="M47" s="84">
        <f t="shared" si="4"/>
        <v>6179.4900000000007</v>
      </c>
      <c r="N47" s="112">
        <f t="shared" si="4"/>
        <v>5846.4</v>
      </c>
      <c r="O47" s="112">
        <f t="shared" si="4"/>
        <v>5788.16</v>
      </c>
      <c r="P47" s="84">
        <f t="shared" si="4"/>
        <v>5679.36</v>
      </c>
      <c r="Q47" s="84">
        <f t="shared" si="4"/>
        <v>5679.36</v>
      </c>
      <c r="R47" s="112">
        <f t="shared" si="4"/>
        <v>5679.36</v>
      </c>
      <c r="S47" s="112">
        <f t="shared" si="4"/>
        <v>5846.4</v>
      </c>
      <c r="T47" s="112">
        <f t="shared" si="4"/>
        <v>5926.2000000000007</v>
      </c>
      <c r="U47" s="112">
        <f t="shared" si="4"/>
        <v>6012.3</v>
      </c>
      <c r="V47" s="112">
        <f t="shared" si="4"/>
        <v>6179.4900000000007</v>
      </c>
      <c r="W47" s="112">
        <f t="shared" si="4"/>
        <v>6241.1799999999994</v>
      </c>
      <c r="X47" s="112">
        <f t="shared" si="4"/>
        <v>6179.4900000000007</v>
      </c>
      <c r="Y47" s="112">
        <f t="shared" si="4"/>
        <v>6241.1799999999994</v>
      </c>
      <c r="Z47" s="112">
        <f t="shared" si="4"/>
        <v>6345.5300000000007</v>
      </c>
      <c r="AA47" s="83">
        <f>SUM(C47:Z47)</f>
        <v>149712.13999999998</v>
      </c>
      <c r="AB47" s="82">
        <f>(AA47/AA$11-1)*100</f>
        <v>-10.005279021725499</v>
      </c>
    </row>
    <row r="50" spans="1:28" x14ac:dyDescent="0.25">
      <c r="A50" s="62" t="s">
        <v>37</v>
      </c>
    </row>
    <row r="51" spans="1:28" x14ac:dyDescent="0.25">
      <c r="A51" t="s">
        <v>38</v>
      </c>
    </row>
    <row r="53" spans="1:28" x14ac:dyDescent="0.25">
      <c r="A53" t="s">
        <v>27</v>
      </c>
      <c r="C53" s="84">
        <v>1</v>
      </c>
      <c r="D53" s="84">
        <v>2</v>
      </c>
      <c r="E53" s="84">
        <v>3</v>
      </c>
      <c r="F53" s="84">
        <v>4</v>
      </c>
      <c r="G53" s="84">
        <v>5</v>
      </c>
      <c r="H53" s="84">
        <v>6</v>
      </c>
      <c r="I53" s="84">
        <v>7</v>
      </c>
      <c r="J53" s="84">
        <v>8</v>
      </c>
      <c r="K53" s="84">
        <v>9</v>
      </c>
      <c r="L53" s="84">
        <v>10</v>
      </c>
      <c r="M53" s="84">
        <v>11</v>
      </c>
      <c r="N53" s="84">
        <v>12</v>
      </c>
      <c r="O53" s="84">
        <v>13</v>
      </c>
      <c r="P53" s="84">
        <v>14</v>
      </c>
      <c r="Q53" s="84">
        <v>15</v>
      </c>
      <c r="R53" s="84">
        <v>16</v>
      </c>
      <c r="S53" s="84">
        <v>17</v>
      </c>
      <c r="T53" s="84">
        <v>18</v>
      </c>
      <c r="U53" s="84">
        <v>19</v>
      </c>
      <c r="V53" s="84">
        <v>20</v>
      </c>
      <c r="W53" s="84">
        <v>21</v>
      </c>
      <c r="X53" s="84">
        <v>22</v>
      </c>
      <c r="Y53" s="84">
        <v>23</v>
      </c>
      <c r="Z53" s="84">
        <v>24</v>
      </c>
      <c r="AA53" s="81" t="s">
        <v>25</v>
      </c>
    </row>
    <row r="54" spans="1:28" x14ac:dyDescent="0.25">
      <c r="A54" t="s">
        <v>13</v>
      </c>
      <c r="C54" s="84">
        <v>21</v>
      </c>
      <c r="D54" s="84">
        <v>21</v>
      </c>
      <c r="E54" s="84">
        <v>21</v>
      </c>
      <c r="F54" s="84">
        <v>21</v>
      </c>
      <c r="G54" s="84">
        <v>21</v>
      </c>
      <c r="H54" s="84">
        <v>21</v>
      </c>
      <c r="I54" s="84">
        <v>21</v>
      </c>
      <c r="J54" s="84">
        <v>21</v>
      </c>
      <c r="K54" s="84">
        <v>21</v>
      </c>
      <c r="L54" s="84">
        <v>21</v>
      </c>
      <c r="M54" s="84">
        <v>21</v>
      </c>
      <c r="N54" s="84">
        <v>21</v>
      </c>
      <c r="O54" s="84">
        <v>21</v>
      </c>
      <c r="P54" s="84">
        <v>21</v>
      </c>
      <c r="Q54" s="84">
        <v>21</v>
      </c>
      <c r="R54" s="84">
        <v>21</v>
      </c>
      <c r="S54" s="84">
        <v>21</v>
      </c>
      <c r="T54" s="84">
        <v>21</v>
      </c>
      <c r="U54" s="84">
        <v>21</v>
      </c>
      <c r="V54" s="84">
        <v>21</v>
      </c>
      <c r="W54" s="84">
        <v>21</v>
      </c>
      <c r="X54" s="84">
        <v>21</v>
      </c>
      <c r="Y54" s="84">
        <v>21</v>
      </c>
      <c r="Z54" s="84">
        <v>21</v>
      </c>
      <c r="AA54" s="34"/>
    </row>
    <row r="55" spans="1:28" x14ac:dyDescent="0.25">
      <c r="A55" t="s">
        <v>23</v>
      </c>
      <c r="C55" s="84">
        <v>1.2</v>
      </c>
      <c r="D55" s="84">
        <v>1</v>
      </c>
      <c r="E55" s="84">
        <v>0.8</v>
      </c>
      <c r="F55" s="84">
        <v>0.5</v>
      </c>
      <c r="G55" s="84">
        <v>0.5</v>
      </c>
      <c r="H55" s="84">
        <v>0</v>
      </c>
      <c r="I55" s="84">
        <v>0.2</v>
      </c>
      <c r="J55" s="84">
        <v>0.5</v>
      </c>
      <c r="K55" s="84">
        <v>1</v>
      </c>
      <c r="L55" s="84">
        <v>1.5</v>
      </c>
      <c r="M55" s="84">
        <v>2</v>
      </c>
      <c r="N55" s="84">
        <v>3</v>
      </c>
      <c r="O55" s="84">
        <v>3.2</v>
      </c>
      <c r="P55" s="84">
        <v>3.5</v>
      </c>
      <c r="Q55" s="84">
        <v>3.5</v>
      </c>
      <c r="R55" s="84">
        <v>3.5</v>
      </c>
      <c r="S55" s="84">
        <v>3</v>
      </c>
      <c r="T55" s="84">
        <v>2.8</v>
      </c>
      <c r="U55" s="84">
        <v>2.5</v>
      </c>
      <c r="V55" s="84">
        <v>2</v>
      </c>
      <c r="W55" s="84">
        <v>1.8</v>
      </c>
      <c r="X55" s="84">
        <v>2</v>
      </c>
      <c r="Y55" s="84">
        <v>1.8</v>
      </c>
      <c r="Z55" s="84">
        <v>1.5</v>
      </c>
      <c r="AA55" s="81" t="s">
        <v>29</v>
      </c>
    </row>
    <row r="56" spans="1:28" x14ac:dyDescent="0.25">
      <c r="A56" t="s">
        <v>4</v>
      </c>
      <c r="C56" s="84">
        <v>2.6</v>
      </c>
      <c r="D56" s="84">
        <v>2.56</v>
      </c>
      <c r="E56" s="84">
        <v>2.5299999999999998</v>
      </c>
      <c r="F56" s="84">
        <v>2.48</v>
      </c>
      <c r="G56" s="84">
        <v>2.48</v>
      </c>
      <c r="H56" s="84">
        <v>2.44</v>
      </c>
      <c r="I56" s="84">
        <v>2.4500000000000002</v>
      </c>
      <c r="J56" s="84">
        <v>2.48</v>
      </c>
      <c r="K56" s="84">
        <v>2.56</v>
      </c>
      <c r="L56" s="84">
        <v>2.64</v>
      </c>
      <c r="M56" s="84">
        <v>2.73</v>
      </c>
      <c r="N56" s="84">
        <v>2.9</v>
      </c>
      <c r="O56" s="84">
        <v>2.93</v>
      </c>
      <c r="P56" s="84">
        <v>2.98</v>
      </c>
      <c r="Q56" s="84">
        <v>2.98</v>
      </c>
      <c r="R56" s="84">
        <v>2.98</v>
      </c>
      <c r="S56" s="84">
        <v>2.9</v>
      </c>
      <c r="T56" s="84">
        <v>2.86</v>
      </c>
      <c r="U56" s="84">
        <v>2.81</v>
      </c>
      <c r="V56" s="84">
        <v>2.73</v>
      </c>
      <c r="W56" s="84">
        <v>2.69</v>
      </c>
      <c r="X56" s="84">
        <v>2.73</v>
      </c>
      <c r="Y56" s="84">
        <v>2.69</v>
      </c>
      <c r="Z56" s="84">
        <v>2.64</v>
      </c>
      <c r="AA56" s="82">
        <f>AA59/AA58</f>
        <v>2.6769710203260217</v>
      </c>
    </row>
    <row r="57" spans="1:28" x14ac:dyDescent="0.25">
      <c r="A57" t="s">
        <v>0</v>
      </c>
      <c r="C57" s="84">
        <v>49.1</v>
      </c>
      <c r="D57" s="84">
        <v>49.3</v>
      </c>
      <c r="E57" s="84">
        <v>49.5</v>
      </c>
      <c r="F57" s="84">
        <v>49.8</v>
      </c>
      <c r="G57" s="84">
        <v>49.8</v>
      </c>
      <c r="H57" s="84">
        <v>50.4</v>
      </c>
      <c r="I57" s="84">
        <v>50.2</v>
      </c>
      <c r="J57" s="84">
        <v>49.8</v>
      </c>
      <c r="K57" s="84">
        <v>49.3</v>
      </c>
      <c r="L57" s="84">
        <v>48.7</v>
      </c>
      <c r="M57" s="84">
        <v>48.2</v>
      </c>
      <c r="N57" s="84">
        <v>47.1</v>
      </c>
      <c r="O57" s="84">
        <v>46.9</v>
      </c>
      <c r="P57" s="84">
        <v>46.5</v>
      </c>
      <c r="Q57" s="84">
        <v>46.5</v>
      </c>
      <c r="R57" s="84">
        <v>46.5</v>
      </c>
      <c r="S57" s="84">
        <v>47.1</v>
      </c>
      <c r="T57" s="84">
        <v>47.3</v>
      </c>
      <c r="U57" s="84">
        <v>47.6</v>
      </c>
      <c r="V57" s="84">
        <v>48.2</v>
      </c>
      <c r="W57" s="84">
        <v>48.4</v>
      </c>
      <c r="X57" s="84">
        <v>48.2</v>
      </c>
      <c r="Y57" s="84">
        <v>48.4</v>
      </c>
      <c r="Z57" s="84">
        <v>48.7</v>
      </c>
      <c r="AA57" s="81" t="s">
        <v>28</v>
      </c>
      <c r="AB57" s="81" t="s">
        <v>33</v>
      </c>
    </row>
    <row r="58" spans="1:28" x14ac:dyDescent="0.25">
      <c r="A58" t="s">
        <v>24</v>
      </c>
      <c r="C58" s="84">
        <v>2204</v>
      </c>
      <c r="D58" s="84">
        <v>2254</v>
      </c>
      <c r="E58" s="84">
        <v>2306</v>
      </c>
      <c r="F58" s="84">
        <v>2386</v>
      </c>
      <c r="G58" s="84">
        <v>2386</v>
      </c>
      <c r="H58" s="84">
        <v>2483</v>
      </c>
      <c r="I58" s="84">
        <v>2452</v>
      </c>
      <c r="J58" s="84">
        <v>2386</v>
      </c>
      <c r="K58" s="84">
        <v>2254</v>
      </c>
      <c r="L58" s="84">
        <v>2130</v>
      </c>
      <c r="M58" s="84">
        <v>2012</v>
      </c>
      <c r="N58" s="84">
        <v>1795</v>
      </c>
      <c r="O58" s="84">
        <v>1754</v>
      </c>
      <c r="P58" s="84">
        <v>1695</v>
      </c>
      <c r="Q58" s="84">
        <v>1695</v>
      </c>
      <c r="R58" s="84">
        <v>1695</v>
      </c>
      <c r="S58" s="84">
        <v>1795</v>
      </c>
      <c r="T58" s="84">
        <v>1837</v>
      </c>
      <c r="U58" s="84">
        <v>1901</v>
      </c>
      <c r="V58" s="84">
        <v>2012</v>
      </c>
      <c r="W58" s="84">
        <v>2058</v>
      </c>
      <c r="X58" s="84">
        <v>2012</v>
      </c>
      <c r="Y58" s="84">
        <v>2058</v>
      </c>
      <c r="Z58" s="84">
        <v>2130</v>
      </c>
      <c r="AA58" s="61">
        <f>SUM(C58:Z58)</f>
        <v>49690</v>
      </c>
      <c r="AB58" s="82">
        <f>(AA58/AA$10-1)*100</f>
        <v>-30.804472852348532</v>
      </c>
    </row>
    <row r="59" spans="1:28" x14ac:dyDescent="0.25">
      <c r="A59" t="s">
        <v>26</v>
      </c>
      <c r="C59" s="84">
        <f>C58*C56</f>
        <v>5730.4000000000005</v>
      </c>
      <c r="D59" s="112">
        <f t="shared" ref="D59:Z59" si="5">D58*D56</f>
        <v>5770.24</v>
      </c>
      <c r="E59" s="112">
        <f t="shared" si="5"/>
        <v>5834.1799999999994</v>
      </c>
      <c r="F59" s="112">
        <f t="shared" si="5"/>
        <v>5917.28</v>
      </c>
      <c r="G59" s="112">
        <f t="shared" si="5"/>
        <v>5917.28</v>
      </c>
      <c r="H59" s="112">
        <f t="shared" si="5"/>
        <v>6058.5199999999995</v>
      </c>
      <c r="I59" s="112">
        <f t="shared" si="5"/>
        <v>6007.4000000000005</v>
      </c>
      <c r="J59" s="112">
        <f t="shared" si="5"/>
        <v>5917.28</v>
      </c>
      <c r="K59" s="112">
        <f t="shared" si="5"/>
        <v>5770.24</v>
      </c>
      <c r="L59" s="112">
        <f t="shared" si="5"/>
        <v>5623.2</v>
      </c>
      <c r="M59" s="84">
        <f t="shared" si="5"/>
        <v>5492.76</v>
      </c>
      <c r="N59" s="112">
        <f t="shared" si="5"/>
        <v>5205.5</v>
      </c>
      <c r="O59" s="112">
        <f t="shared" si="5"/>
        <v>5139.22</v>
      </c>
      <c r="P59" s="84">
        <f t="shared" si="5"/>
        <v>5051.1000000000004</v>
      </c>
      <c r="Q59" s="84">
        <f t="shared" si="5"/>
        <v>5051.1000000000004</v>
      </c>
      <c r="R59" s="112">
        <f t="shared" si="5"/>
        <v>5051.1000000000004</v>
      </c>
      <c r="S59" s="112">
        <f t="shared" si="5"/>
        <v>5205.5</v>
      </c>
      <c r="T59" s="112">
        <f t="shared" si="5"/>
        <v>5253.82</v>
      </c>
      <c r="U59" s="112">
        <f t="shared" si="5"/>
        <v>5341.81</v>
      </c>
      <c r="V59" s="112">
        <f t="shared" si="5"/>
        <v>5492.76</v>
      </c>
      <c r="W59" s="112">
        <f t="shared" si="5"/>
        <v>5536.0199999999995</v>
      </c>
      <c r="X59" s="112">
        <f t="shared" si="5"/>
        <v>5492.76</v>
      </c>
      <c r="Y59" s="112">
        <f t="shared" si="5"/>
        <v>5536.0199999999995</v>
      </c>
      <c r="Z59" s="112">
        <f t="shared" si="5"/>
        <v>5623.2</v>
      </c>
      <c r="AA59" s="83">
        <f>SUM(C59:Z59)</f>
        <v>133018.69000000003</v>
      </c>
      <c r="AB59" s="82">
        <f>(AA59/AA$11-1)*100</f>
        <v>-20.040018855881726</v>
      </c>
    </row>
    <row r="62" spans="1:28" x14ac:dyDescent="0.25">
      <c r="A62" s="62" t="s">
        <v>39</v>
      </c>
    </row>
    <row r="63" spans="1:28" x14ac:dyDescent="0.25">
      <c r="A63" t="s">
        <v>41</v>
      </c>
    </row>
    <row r="65" spans="1:28" x14ac:dyDescent="0.25">
      <c r="A65" t="s">
        <v>27</v>
      </c>
      <c r="C65" s="84">
        <v>1</v>
      </c>
      <c r="D65" s="84">
        <v>2</v>
      </c>
      <c r="E65" s="84">
        <v>3</v>
      </c>
      <c r="F65" s="84">
        <v>4</v>
      </c>
      <c r="G65" s="84">
        <v>5</v>
      </c>
      <c r="H65" s="84">
        <v>6</v>
      </c>
      <c r="I65" s="84">
        <v>7</v>
      </c>
      <c r="J65" s="84">
        <v>8</v>
      </c>
      <c r="K65" s="84">
        <v>9</v>
      </c>
      <c r="L65" s="84">
        <v>10</v>
      </c>
      <c r="M65" s="84">
        <v>11</v>
      </c>
      <c r="N65" s="84">
        <v>12</v>
      </c>
      <c r="O65" s="84">
        <v>13</v>
      </c>
      <c r="P65" s="84">
        <v>14</v>
      </c>
      <c r="Q65" s="84">
        <v>15</v>
      </c>
      <c r="R65" s="84">
        <v>16</v>
      </c>
      <c r="S65" s="84">
        <v>17</v>
      </c>
      <c r="T65" s="84">
        <v>18</v>
      </c>
      <c r="U65" s="84">
        <v>19</v>
      </c>
      <c r="V65" s="84">
        <v>20</v>
      </c>
      <c r="W65" s="84">
        <v>21</v>
      </c>
      <c r="X65" s="84">
        <v>22</v>
      </c>
      <c r="Y65" s="84">
        <v>23</v>
      </c>
      <c r="Z65" s="84">
        <v>24</v>
      </c>
      <c r="AA65" s="81" t="s">
        <v>25</v>
      </c>
    </row>
    <row r="66" spans="1:28" x14ac:dyDescent="0.25">
      <c r="A66" t="s">
        <v>13</v>
      </c>
      <c r="C66" s="84">
        <v>21</v>
      </c>
      <c r="D66" s="84">
        <v>21</v>
      </c>
      <c r="E66" s="84">
        <v>21</v>
      </c>
      <c r="F66" s="84">
        <v>21</v>
      </c>
      <c r="G66" s="84">
        <v>21</v>
      </c>
      <c r="H66" s="84">
        <v>21</v>
      </c>
      <c r="I66" s="84">
        <v>21</v>
      </c>
      <c r="J66" s="84">
        <v>21</v>
      </c>
      <c r="K66" s="84">
        <v>21</v>
      </c>
      <c r="L66" s="84">
        <v>21</v>
      </c>
      <c r="M66" s="84">
        <v>21</v>
      </c>
      <c r="N66" s="84">
        <v>21</v>
      </c>
      <c r="O66" s="84">
        <v>21</v>
      </c>
      <c r="P66" s="84">
        <v>21</v>
      </c>
      <c r="Q66" s="84">
        <v>21</v>
      </c>
      <c r="R66" s="84">
        <v>21</v>
      </c>
      <c r="S66" s="84">
        <v>21</v>
      </c>
      <c r="T66" s="84">
        <v>21</v>
      </c>
      <c r="U66" s="84">
        <v>21</v>
      </c>
      <c r="V66" s="84">
        <v>21</v>
      </c>
      <c r="W66" s="84">
        <v>21</v>
      </c>
      <c r="X66" s="84">
        <v>21</v>
      </c>
      <c r="Y66" s="84">
        <v>21</v>
      </c>
      <c r="Z66" s="84">
        <v>21</v>
      </c>
      <c r="AA66" s="34"/>
    </row>
    <row r="67" spans="1:28" x14ac:dyDescent="0.25">
      <c r="A67" t="s">
        <v>23</v>
      </c>
      <c r="C67" s="84">
        <v>1.2</v>
      </c>
      <c r="D67" s="84">
        <v>1</v>
      </c>
      <c r="E67" s="84">
        <v>0.8</v>
      </c>
      <c r="F67" s="84">
        <v>0.5</v>
      </c>
      <c r="G67" s="84">
        <v>0.5</v>
      </c>
      <c r="H67" s="84">
        <v>0</v>
      </c>
      <c r="I67" s="84">
        <v>0.2</v>
      </c>
      <c r="J67" s="84">
        <v>0.5</v>
      </c>
      <c r="K67" s="84">
        <v>1</v>
      </c>
      <c r="L67" s="84">
        <v>1.5</v>
      </c>
      <c r="M67" s="84">
        <v>2</v>
      </c>
      <c r="N67" s="84">
        <v>3</v>
      </c>
      <c r="O67" s="84">
        <v>3.2</v>
      </c>
      <c r="P67" s="84">
        <v>3.5</v>
      </c>
      <c r="Q67" s="84">
        <v>3.5</v>
      </c>
      <c r="R67" s="84">
        <v>3.5</v>
      </c>
      <c r="S67" s="84">
        <v>3</v>
      </c>
      <c r="T67" s="84">
        <v>2.8</v>
      </c>
      <c r="U67" s="84">
        <v>2.5</v>
      </c>
      <c r="V67" s="84">
        <v>2</v>
      </c>
      <c r="W67" s="84">
        <v>1.8</v>
      </c>
      <c r="X67" s="84">
        <v>2</v>
      </c>
      <c r="Y67" s="84">
        <v>1.8</v>
      </c>
      <c r="Z67" s="84">
        <v>1.5</v>
      </c>
      <c r="AA67" s="81" t="s">
        <v>29</v>
      </c>
    </row>
    <row r="68" spans="1:28" x14ac:dyDescent="0.25">
      <c r="A68" t="s">
        <v>4</v>
      </c>
      <c r="C68" s="84">
        <v>3.03</v>
      </c>
      <c r="D68" s="84">
        <v>3</v>
      </c>
      <c r="E68" s="84">
        <v>2.97</v>
      </c>
      <c r="F68" s="84">
        <v>2.93</v>
      </c>
      <c r="G68" s="84">
        <v>2.93</v>
      </c>
      <c r="H68" s="84">
        <v>2.86</v>
      </c>
      <c r="I68" s="84">
        <v>2.89</v>
      </c>
      <c r="J68" s="84">
        <v>2.93</v>
      </c>
      <c r="K68" s="84">
        <v>3</v>
      </c>
      <c r="L68" s="84">
        <v>3.08</v>
      </c>
      <c r="M68" s="84">
        <v>3.12</v>
      </c>
      <c r="N68" s="84">
        <v>3.19</v>
      </c>
      <c r="O68" s="84">
        <v>3.2</v>
      </c>
      <c r="P68" s="84">
        <v>3.22</v>
      </c>
      <c r="Q68" s="84">
        <v>3.22</v>
      </c>
      <c r="R68" s="84">
        <v>3.22</v>
      </c>
      <c r="S68" s="84">
        <v>3.19</v>
      </c>
      <c r="T68" s="84">
        <v>3.17</v>
      </c>
      <c r="U68" s="84">
        <v>3.15</v>
      </c>
      <c r="V68" s="84">
        <v>3.12</v>
      </c>
      <c r="W68" s="84">
        <v>3.11</v>
      </c>
      <c r="X68" s="84">
        <v>3.12</v>
      </c>
      <c r="Y68" s="84">
        <v>3.11</v>
      </c>
      <c r="Z68" s="84">
        <v>3.08</v>
      </c>
      <c r="AA68" s="82">
        <f>AA71/AA70</f>
        <v>3.066314916210386</v>
      </c>
    </row>
    <row r="69" spans="1:28" x14ac:dyDescent="0.25">
      <c r="A69" t="s">
        <v>0</v>
      </c>
      <c r="C69" s="84">
        <v>45.4</v>
      </c>
      <c r="D69" s="84">
        <v>45.6</v>
      </c>
      <c r="E69" s="84">
        <v>45.8</v>
      </c>
      <c r="F69" s="84">
        <v>46.1</v>
      </c>
      <c r="G69" s="84">
        <v>46.1</v>
      </c>
      <c r="H69" s="84">
        <v>46.5</v>
      </c>
      <c r="I69" s="84">
        <v>46.3</v>
      </c>
      <c r="J69" s="84">
        <v>46.1</v>
      </c>
      <c r="K69" s="84">
        <v>45.6</v>
      </c>
      <c r="L69" s="84">
        <v>45.1</v>
      </c>
      <c r="M69" s="84">
        <v>44.6</v>
      </c>
      <c r="N69" s="84">
        <v>43.7</v>
      </c>
      <c r="O69" s="84">
        <v>43.5</v>
      </c>
      <c r="P69" s="84">
        <v>43.2</v>
      </c>
      <c r="Q69" s="84">
        <v>43.2</v>
      </c>
      <c r="R69" s="84">
        <v>43.2</v>
      </c>
      <c r="S69" s="84">
        <v>43.7</v>
      </c>
      <c r="T69" s="84">
        <v>43.9</v>
      </c>
      <c r="U69" s="84">
        <v>44.2</v>
      </c>
      <c r="V69" s="84">
        <v>44.6</v>
      </c>
      <c r="W69" s="84">
        <v>44.8</v>
      </c>
      <c r="X69" s="84">
        <v>44.6</v>
      </c>
      <c r="Y69" s="84">
        <v>44.8</v>
      </c>
      <c r="Z69" s="84">
        <v>45.1</v>
      </c>
      <c r="AA69" s="81" t="s">
        <v>28</v>
      </c>
      <c r="AB69" s="81" t="s">
        <v>33</v>
      </c>
    </row>
    <row r="70" spans="1:28" x14ac:dyDescent="0.25">
      <c r="A70" t="s">
        <v>24</v>
      </c>
      <c r="C70" s="84">
        <v>2358</v>
      </c>
      <c r="D70" s="84">
        <v>2405</v>
      </c>
      <c r="E70" s="84">
        <v>2453</v>
      </c>
      <c r="F70" s="84">
        <v>2526</v>
      </c>
      <c r="G70" s="84">
        <v>2526</v>
      </c>
      <c r="H70" s="84">
        <v>2653</v>
      </c>
      <c r="I70" s="84">
        <v>2601</v>
      </c>
      <c r="J70" s="84">
        <v>2526</v>
      </c>
      <c r="K70" s="84">
        <v>2405</v>
      </c>
      <c r="L70" s="84">
        <v>2289</v>
      </c>
      <c r="M70" s="84">
        <v>2199</v>
      </c>
      <c r="N70" s="84">
        <v>2038</v>
      </c>
      <c r="O70" s="84">
        <v>2007</v>
      </c>
      <c r="P70" s="84">
        <v>1960</v>
      </c>
      <c r="Q70" s="84">
        <v>1960</v>
      </c>
      <c r="R70" s="84">
        <v>1960</v>
      </c>
      <c r="S70" s="84">
        <v>2038</v>
      </c>
      <c r="T70" s="84">
        <v>2070</v>
      </c>
      <c r="U70" s="84">
        <v>2118</v>
      </c>
      <c r="V70" s="84">
        <v>2199</v>
      </c>
      <c r="W70" s="84">
        <v>2232</v>
      </c>
      <c r="X70" s="84">
        <v>2199</v>
      </c>
      <c r="Y70" s="84">
        <v>2232</v>
      </c>
      <c r="Z70" s="84">
        <v>2289</v>
      </c>
      <c r="AA70" s="61">
        <f>SUM(C70:Z70)</f>
        <v>54243</v>
      </c>
      <c r="AB70" s="82">
        <f>(AA70/AA$10-1)*100</f>
        <v>-24.464218573756114</v>
      </c>
    </row>
    <row r="71" spans="1:28" x14ac:dyDescent="0.25">
      <c r="A71" t="s">
        <v>26</v>
      </c>
      <c r="C71" s="84">
        <f>C70*C68</f>
        <v>7144.74</v>
      </c>
      <c r="D71" s="112">
        <f t="shared" ref="D71:Z71" si="6">D70*D68</f>
        <v>7215</v>
      </c>
      <c r="E71" s="112">
        <f t="shared" si="6"/>
        <v>7285.4100000000008</v>
      </c>
      <c r="F71" s="112">
        <f t="shared" si="6"/>
        <v>7401.18</v>
      </c>
      <c r="G71" s="112">
        <f t="shared" si="6"/>
        <v>7401.18</v>
      </c>
      <c r="H71" s="112">
        <f t="shared" si="6"/>
        <v>7587.58</v>
      </c>
      <c r="I71" s="112">
        <f t="shared" si="6"/>
        <v>7516.89</v>
      </c>
      <c r="J71" s="112">
        <f t="shared" si="6"/>
        <v>7401.18</v>
      </c>
      <c r="K71" s="112">
        <f t="shared" si="6"/>
        <v>7215</v>
      </c>
      <c r="L71" s="112">
        <f t="shared" si="6"/>
        <v>7050.12</v>
      </c>
      <c r="M71" s="84">
        <f t="shared" si="6"/>
        <v>6860.88</v>
      </c>
      <c r="N71" s="112">
        <f t="shared" si="6"/>
        <v>6501.22</v>
      </c>
      <c r="O71" s="112">
        <f t="shared" si="6"/>
        <v>6422.4000000000005</v>
      </c>
      <c r="P71" s="84">
        <f t="shared" si="6"/>
        <v>6311.2000000000007</v>
      </c>
      <c r="Q71" s="84">
        <f t="shared" si="6"/>
        <v>6311.2000000000007</v>
      </c>
      <c r="R71" s="112">
        <f t="shared" si="6"/>
        <v>6311.2000000000007</v>
      </c>
      <c r="S71" s="112">
        <f t="shared" si="6"/>
        <v>6501.22</v>
      </c>
      <c r="T71" s="112">
        <f t="shared" si="6"/>
        <v>6561.9</v>
      </c>
      <c r="U71" s="112">
        <f t="shared" si="6"/>
        <v>6671.7</v>
      </c>
      <c r="V71" s="112">
        <f t="shared" si="6"/>
        <v>6860.88</v>
      </c>
      <c r="W71" s="112">
        <f t="shared" si="6"/>
        <v>6941.5199999999995</v>
      </c>
      <c r="X71" s="112">
        <f t="shared" si="6"/>
        <v>6860.88</v>
      </c>
      <c r="Y71" s="112">
        <f t="shared" si="6"/>
        <v>6941.5199999999995</v>
      </c>
      <c r="Z71" s="112">
        <f t="shared" si="6"/>
        <v>7050.12</v>
      </c>
      <c r="AA71" s="83">
        <f>SUM(C71:Z71)</f>
        <v>166326.11999999997</v>
      </c>
      <c r="AB71" s="82">
        <f>(AA71/AA$11-1)*100</f>
        <v>-1.8310066244464629E-2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2021-08-23T15:52:13Z</dcterms:modified>
</cp:coreProperties>
</file>