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25" windowWidth="22995" windowHeight="9555" activeTab="1"/>
  </bookViews>
  <sheets>
    <sheet name="Sheet1" sheetId="2" r:id="rId1"/>
    <sheet name="Data" sheetId="6" r:id="rId2"/>
  </sheets>
  <calcPr calcId="145621"/>
</workbook>
</file>

<file path=xl/calcChain.xml><?xml version="1.0" encoding="utf-8"?>
<calcChain xmlns="http://schemas.openxmlformats.org/spreadsheetml/2006/main">
  <c r="Z11" i="6" l="1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AA10" i="6"/>
  <c r="AA11" i="6" l="1"/>
  <c r="AA8" i="6" l="1"/>
  <c r="C31" i="2" l="1"/>
  <c r="D31" i="2" s="1"/>
  <c r="C28" i="2"/>
  <c r="D28" i="2" s="1"/>
  <c r="C25" i="2"/>
  <c r="D25" i="2" s="1"/>
  <c r="C22" i="2"/>
  <c r="D22" i="2" s="1"/>
  <c r="C19" i="2"/>
  <c r="D19" i="2" s="1"/>
  <c r="C16" i="2"/>
  <c r="D16" i="2" s="1"/>
  <c r="C13" i="2"/>
  <c r="D13" i="2" s="1"/>
  <c r="C10" i="2"/>
  <c r="D10" i="2" s="1"/>
  <c r="C7" i="2"/>
  <c r="D7" i="2" s="1"/>
  <c r="M32" i="2" l="1"/>
  <c r="M26" i="2"/>
  <c r="M23" i="2"/>
  <c r="M17" i="2"/>
  <c r="M14" i="2"/>
  <c r="M11" i="2"/>
  <c r="M8" i="2"/>
  <c r="M20" i="2"/>
  <c r="M22" i="2" l="1"/>
  <c r="M21" i="2" s="1"/>
  <c r="M7" i="2"/>
  <c r="M6" i="2" s="1"/>
  <c r="M19" i="2"/>
  <c r="M18" i="2" s="1"/>
  <c r="M13" i="2"/>
  <c r="M12" i="2" s="1"/>
  <c r="M10" i="2"/>
  <c r="M9" i="2" s="1"/>
  <c r="M16" i="2"/>
  <c r="M15" i="2" s="1"/>
  <c r="M25" i="2"/>
  <c r="M24" i="2" s="1"/>
  <c r="M31" i="2"/>
  <c r="M30" i="2" s="1"/>
  <c r="M29" i="2"/>
  <c r="M28" i="2" s="1"/>
  <c r="M27" i="2" l="1"/>
  <c r="U26" i="2" l="1"/>
  <c r="AK26" i="2"/>
  <c r="AC26" i="2"/>
  <c r="Y26" i="2"/>
  <c r="I26" i="2"/>
  <c r="AG26" i="2"/>
  <c r="Q26" i="2"/>
  <c r="AK23" i="2"/>
  <c r="Y23" i="2"/>
  <c r="AC23" i="2"/>
  <c r="Q23" i="2"/>
  <c r="I23" i="2"/>
  <c r="I22" i="2" s="1"/>
  <c r="U23" i="2"/>
  <c r="AG23" i="2"/>
  <c r="AC11" i="2"/>
  <c r="Y11" i="2"/>
  <c r="Q11" i="2"/>
  <c r="AG11" i="2"/>
  <c r="I11" i="2"/>
  <c r="U11" i="2"/>
  <c r="AG20" i="2"/>
  <c r="U20" i="2"/>
  <c r="I20" i="2"/>
  <c r="AC20" i="2"/>
  <c r="Y20" i="2"/>
  <c r="Q20" i="2"/>
  <c r="AK32" i="2"/>
  <c r="AC32" i="2"/>
  <c r="Y32" i="2"/>
  <c r="U32" i="2"/>
  <c r="AG32" i="2"/>
  <c r="Q32" i="2"/>
  <c r="I32" i="2"/>
  <c r="Y14" i="2"/>
  <c r="Q14" i="2"/>
  <c r="AC14" i="2"/>
  <c r="I14" i="2"/>
  <c r="U14" i="2"/>
  <c r="AG14" i="2"/>
  <c r="Y29" i="2"/>
  <c r="Q29" i="2"/>
  <c r="U29" i="2"/>
  <c r="I29" i="2"/>
  <c r="AG29" i="2"/>
  <c r="AC29" i="2"/>
  <c r="AK29" i="2"/>
  <c r="AC17" i="2"/>
  <c r="I17" i="2"/>
  <c r="I16" i="2" s="1"/>
  <c r="U17" i="2"/>
  <c r="AG17" i="2"/>
  <c r="Q17" i="2"/>
  <c r="Y17" i="2"/>
  <c r="U8" i="2"/>
  <c r="AG8" i="2"/>
  <c r="I8" i="2"/>
  <c r="Y8" i="2"/>
  <c r="Q8" i="2"/>
  <c r="AC8" i="2"/>
  <c r="Q16" i="2" l="1"/>
  <c r="Q15" i="2" s="1"/>
  <c r="Q13" i="2"/>
  <c r="Q12" i="2" s="1"/>
  <c r="AK31" i="2"/>
  <c r="AK30" i="2" s="1"/>
  <c r="Q22" i="2"/>
  <c r="Q21" i="2" s="1"/>
  <c r="AC25" i="2"/>
  <c r="AC24" i="2" s="1"/>
  <c r="AG7" i="2"/>
  <c r="AG6" i="2" s="1"/>
  <c r="AK28" i="2"/>
  <c r="AK27" i="2" s="1"/>
  <c r="U13" i="2"/>
  <c r="U12" i="2" s="1"/>
  <c r="U31" i="2"/>
  <c r="U30" i="2" s="1"/>
  <c r="U19" i="2"/>
  <c r="U18" i="2" s="1"/>
  <c r="AG22" i="2"/>
  <c r="AG21" i="2" s="1"/>
  <c r="AK25" i="2"/>
  <c r="AK24" i="2" s="1"/>
  <c r="Q7" i="2"/>
  <c r="Q6" i="2" s="1"/>
  <c r="U7" i="2"/>
  <c r="U6" i="2" s="1"/>
  <c r="AC28" i="2"/>
  <c r="AC27" i="2" s="1"/>
  <c r="Q28" i="2"/>
  <c r="Q27" i="2" s="1"/>
  <c r="Y31" i="2"/>
  <c r="Y30" i="2" s="1"/>
  <c r="AG19" i="2"/>
  <c r="AG18" i="2" s="1"/>
  <c r="U22" i="2"/>
  <c r="U21" i="2" s="1"/>
  <c r="Y7" i="2"/>
  <c r="Y6" i="2" s="1"/>
  <c r="Y16" i="2"/>
  <c r="Y15" i="2" s="1"/>
  <c r="AG28" i="2"/>
  <c r="AG27" i="2" s="1"/>
  <c r="Y28" i="2"/>
  <c r="Y27" i="2" s="1"/>
  <c r="AC13" i="2"/>
  <c r="AC12" i="2" s="1"/>
  <c r="Q31" i="2"/>
  <c r="Q30" i="2" s="1"/>
  <c r="AC31" i="2"/>
  <c r="AC30" i="2" s="1"/>
  <c r="AC19" i="2"/>
  <c r="AC18" i="2" s="1"/>
  <c r="U10" i="2"/>
  <c r="U9" i="2" s="1"/>
  <c r="Y10" i="2"/>
  <c r="Y9" i="2" s="1"/>
  <c r="AK22" i="2"/>
  <c r="AK21" i="2" s="1"/>
  <c r="Y25" i="2"/>
  <c r="Y24" i="2" s="1"/>
  <c r="I7" i="2"/>
  <c r="I6" i="2" s="1"/>
  <c r="AC16" i="2"/>
  <c r="AC15" i="2" s="1"/>
  <c r="AG13" i="2"/>
  <c r="AG12" i="2" s="1"/>
  <c r="AG31" i="2"/>
  <c r="AG30" i="2" s="1"/>
  <c r="AC10" i="2"/>
  <c r="AC9" i="2" s="1"/>
  <c r="Q25" i="2"/>
  <c r="Q24" i="2" s="1"/>
  <c r="AC7" i="2"/>
  <c r="AC6" i="2" s="1"/>
  <c r="AG16" i="2"/>
  <c r="AG15" i="2" s="1"/>
  <c r="U28" i="2"/>
  <c r="U27" i="2" s="1"/>
  <c r="Y13" i="2"/>
  <c r="Y12" i="2" s="1"/>
  <c r="Q19" i="2"/>
  <c r="Q18" i="2" s="1"/>
  <c r="AG10" i="2"/>
  <c r="AG9" i="2" s="1"/>
  <c r="AC22" i="2"/>
  <c r="AC21" i="2" s="1"/>
  <c r="AG25" i="2"/>
  <c r="AG24" i="2" s="1"/>
  <c r="U16" i="2"/>
  <c r="U15" i="2" s="1"/>
  <c r="Y19" i="2"/>
  <c r="Y18" i="2" s="1"/>
  <c r="Q10" i="2"/>
  <c r="Q9" i="2" s="1"/>
  <c r="Y22" i="2"/>
  <c r="Y21" i="2" s="1"/>
  <c r="U25" i="2"/>
  <c r="U24" i="2" s="1"/>
  <c r="I28" i="2"/>
  <c r="I27" i="2" s="1"/>
  <c r="I19" i="2"/>
  <c r="I18" i="2" s="1"/>
  <c r="I10" i="2"/>
  <c r="I9" i="2" s="1"/>
  <c r="I15" i="2"/>
  <c r="I21" i="2"/>
  <c r="I13" i="2"/>
  <c r="I12" i="2" s="1"/>
  <c r="I31" i="2"/>
  <c r="I30" i="2" s="1"/>
  <c r="I25" i="2"/>
  <c r="I24" i="2" s="1"/>
  <c r="D30" i="2" l="1"/>
  <c r="D32" i="2" s="1"/>
  <c r="D21" i="2"/>
  <c r="D23" i="2" s="1"/>
  <c r="D27" i="2"/>
  <c r="D29" i="2" s="1"/>
  <c r="D24" i="2"/>
  <c r="D26" i="2" s="1"/>
  <c r="D6" i="2"/>
  <c r="D8" i="2" s="1"/>
  <c r="D15" i="2"/>
  <c r="D17" i="2" s="1"/>
  <c r="D18" i="2"/>
  <c r="D20" i="2" s="1"/>
  <c r="D12" i="2"/>
  <c r="D14" i="2" s="1"/>
  <c r="D9" i="2"/>
  <c r="D11" i="2" s="1"/>
</calcChain>
</file>

<file path=xl/sharedStrings.xml><?xml version="1.0" encoding="utf-8"?>
<sst xmlns="http://schemas.openxmlformats.org/spreadsheetml/2006/main" count="154" uniqueCount="31">
  <si>
    <t>LWT</t>
  </si>
  <si>
    <t>Outdoor air temperature[℃]</t>
  </si>
  <si>
    <t>CL</t>
  </si>
  <si>
    <t>CAP</t>
  </si>
  <si>
    <t>COP</t>
  </si>
  <si>
    <t>PI</t>
  </si>
  <si>
    <t>max</t>
  </si>
  <si>
    <t>norm</t>
  </si>
  <si>
    <t>min</t>
  </si>
  <si>
    <t xml:space="preserve">/ </t>
  </si>
  <si>
    <t>/</t>
  </si>
  <si>
    <t xml:space="preserve"> /</t>
  </si>
  <si>
    <t>12kW-Maximum heating CAP</t>
  </si>
  <si>
    <t>Indoor Temp.</t>
  </si>
  <si>
    <t>Heat Demand</t>
  </si>
  <si>
    <t>Abbreviations:</t>
  </si>
  <si>
    <t xml:space="preserve"> LWT: Leaving water temperature (°C ) </t>
  </si>
  <si>
    <t>CL: Capacity level</t>
  </si>
  <si>
    <t>PI: Power input (W)</t>
  </si>
  <si>
    <t xml:space="preserve">CAP: Total heating capacity (W) </t>
  </si>
  <si>
    <t>Heating Demand (W)</t>
  </si>
  <si>
    <t>at Delta T of 50C</t>
  </si>
  <si>
    <t>Total Heating Elements Output (W)</t>
  </si>
  <si>
    <t>Outside Temp</t>
  </si>
  <si>
    <t>PI (W/h)</t>
  </si>
  <si>
    <t>12kW</t>
  </si>
  <si>
    <t>Heat Energy</t>
  </si>
  <si>
    <t>Hour</t>
  </si>
  <si>
    <t>Totals</t>
  </si>
  <si>
    <t>Ave COP</t>
  </si>
  <si>
    <t>Batalto's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</si>
</sst>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20" xfId="0" applyBorder="1"/>
    <xf numFmtId="0" fontId="0" fillId="0" borderId="17" xfId="0" applyBorder="1"/>
    <xf numFmtId="0" fontId="0" fillId="0" borderId="21" xfId="0" applyBorder="1"/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8" xfId="0" applyBorder="1" applyAlignment="1">
      <alignment vertical="center"/>
    </xf>
    <xf numFmtId="2" fontId="0" fillId="0" borderId="25" xfId="0" applyNumberFormat="1" applyBorder="1"/>
    <xf numFmtId="0" fontId="0" fillId="0" borderId="20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7" xfId="0" applyFill="1" applyBorder="1"/>
    <xf numFmtId="0" fontId="0" fillId="0" borderId="10" xfId="0" applyFill="1" applyBorder="1"/>
    <xf numFmtId="0" fontId="0" fillId="0" borderId="14" xfId="0" applyFill="1" applyBorder="1"/>
    <xf numFmtId="1" fontId="0" fillId="0" borderId="22" xfId="0" applyNumberFormat="1" applyFill="1" applyBorder="1"/>
    <xf numFmtId="0" fontId="0" fillId="0" borderId="21" xfId="0" applyFill="1" applyBorder="1"/>
    <xf numFmtId="0" fontId="0" fillId="0" borderId="15" xfId="0" applyFill="1" applyBorder="1"/>
    <xf numFmtId="0" fontId="0" fillId="0" borderId="16" xfId="0" applyFill="1" applyBorder="1"/>
    <xf numFmtId="2" fontId="0" fillId="0" borderId="25" xfId="0" applyNumberFormat="1" applyFill="1" applyBorder="1"/>
    <xf numFmtId="0" fontId="0" fillId="0" borderId="0" xfId="0" applyBorder="1"/>
    <xf numFmtId="0" fontId="0" fillId="0" borderId="0" xfId="0" applyFill="1" applyBorder="1"/>
    <xf numFmtId="1" fontId="0" fillId="0" borderId="0" xfId="0" applyNumberFormat="1" applyBorder="1"/>
    <xf numFmtId="0" fontId="1" fillId="0" borderId="7" xfId="0" applyFont="1" applyBorder="1"/>
    <xf numFmtId="1" fontId="1" fillId="0" borderId="9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0" borderId="24" xfId="0" applyNumberFormat="1" applyFont="1" applyFill="1" applyBorder="1"/>
    <xf numFmtId="2" fontId="1" fillId="0" borderId="24" xfId="0" applyNumberFormat="1" applyFont="1" applyBorder="1"/>
    <xf numFmtId="0" fontId="0" fillId="0" borderId="8" xfId="0" applyFont="1" applyBorder="1"/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2" fontId="1" fillId="0" borderId="30" xfId="0" applyNumberFormat="1" applyFont="1" applyFill="1" applyBorder="1"/>
    <xf numFmtId="1" fontId="0" fillId="0" borderId="31" xfId="0" applyNumberFormat="1" applyFill="1" applyBorder="1"/>
    <xf numFmtId="2" fontId="0" fillId="0" borderId="32" xfId="0" applyNumberFormat="1" applyFill="1" applyBorder="1"/>
    <xf numFmtId="0" fontId="1" fillId="0" borderId="6" xfId="0" applyFont="1" applyBorder="1"/>
    <xf numFmtId="0" fontId="1" fillId="0" borderId="26" xfId="0" applyFont="1" applyBorder="1"/>
    <xf numFmtId="0" fontId="0" fillId="0" borderId="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2" fontId="1" fillId="0" borderId="30" xfId="0" applyNumberFormat="1" applyFont="1" applyBorder="1"/>
    <xf numFmtId="2" fontId="0" fillId="0" borderId="32" xfId="0" applyNumberFormat="1" applyBorder="1"/>
    <xf numFmtId="0" fontId="0" fillId="0" borderId="29" xfId="0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165" fontId="0" fillId="0" borderId="0" xfId="0" applyNumberFormat="1"/>
    <xf numFmtId="2" fontId="0" fillId="0" borderId="0" xfId="0" applyNumberFormat="1"/>
    <xf numFmtId="164" fontId="0" fillId="0" borderId="0" xfId="0" applyNumberFormat="1"/>
    <xf numFmtId="0" fontId="1" fillId="0" borderId="30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0" fillId="0" borderId="10" xfId="0" applyNumberFormat="1" applyBorder="1"/>
    <xf numFmtId="1" fontId="0" fillId="0" borderId="3" xfId="0" applyNumberForma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0" fillId="0" borderId="7" xfId="0" applyBorder="1"/>
    <xf numFmtId="0" fontId="0" fillId="0" borderId="26" xfId="0" applyBorder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/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20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"/>
  <sheetViews>
    <sheetView workbookViewId="0">
      <selection activeCell="B18" sqref="B18:B20"/>
    </sheetView>
  </sheetViews>
  <sheetFormatPr defaultRowHeight="15" x14ac:dyDescent="0.25"/>
  <cols>
    <col min="1" max="1" width="7" customWidth="1"/>
    <col min="2" max="2" width="12.28515625" customWidth="1"/>
    <col min="3" max="3" width="9.140625" customWidth="1"/>
    <col min="4" max="4" width="6.85546875" customWidth="1"/>
    <col min="5" max="5" width="8" bestFit="1" customWidth="1"/>
    <col min="6" max="6" width="6" bestFit="1" customWidth="1"/>
    <col min="7" max="7" width="7.140625" customWidth="1"/>
    <col min="8" max="9" width="6" bestFit="1" customWidth="1"/>
    <col min="10" max="10" width="6.7109375" bestFit="1" customWidth="1"/>
    <col min="11" max="11" width="7.28515625" customWidth="1"/>
    <col min="12" max="12" width="7.85546875" customWidth="1"/>
    <col min="13" max="13" width="5.28515625" bestFit="1" customWidth="1"/>
    <col min="14" max="14" width="6" bestFit="1" customWidth="1"/>
    <col min="15" max="15" width="5" bestFit="1" customWidth="1"/>
    <col min="16" max="16" width="6" bestFit="1" customWidth="1"/>
    <col min="17" max="17" width="5.28515625" bestFit="1" customWidth="1"/>
    <col min="18" max="18" width="6" bestFit="1" customWidth="1"/>
    <col min="19" max="19" width="5.85546875" customWidth="1"/>
    <col min="20" max="20" width="5" bestFit="1" customWidth="1"/>
    <col min="21" max="21" width="6.7109375" customWidth="1"/>
    <col min="22" max="22" width="6" bestFit="1" customWidth="1"/>
    <col min="23" max="24" width="5" bestFit="1" customWidth="1"/>
    <col min="25" max="25" width="7.5703125" bestFit="1" customWidth="1"/>
    <col min="26" max="26" width="6" bestFit="1" customWidth="1"/>
    <col min="27" max="28" width="5" bestFit="1" customWidth="1"/>
    <col min="29" max="29" width="5.28515625" bestFit="1" customWidth="1"/>
    <col min="30" max="30" width="6" bestFit="1" customWidth="1"/>
    <col min="31" max="32" width="5" bestFit="1" customWidth="1"/>
    <col min="33" max="34" width="6" bestFit="1" customWidth="1"/>
    <col min="35" max="36" width="5" bestFit="1" customWidth="1"/>
    <col min="37" max="37" width="5.28515625" bestFit="1" customWidth="1"/>
    <col min="38" max="38" width="4.5703125" customWidth="1"/>
    <col min="39" max="45" width="4.5703125" bestFit="1" customWidth="1"/>
    <col min="46" max="46" width="6.5703125" bestFit="1" customWidth="1"/>
  </cols>
  <sheetData>
    <row r="1" spans="1:46" ht="15.75" thickBot="1" x14ac:dyDescent="0.3">
      <c r="A1" s="50" t="s">
        <v>20</v>
      </c>
      <c r="B1" s="37"/>
      <c r="C1" s="51">
        <v>8000</v>
      </c>
      <c r="D1" s="61"/>
      <c r="F1" s="50" t="s">
        <v>13</v>
      </c>
      <c r="G1" s="37"/>
      <c r="H1" s="51">
        <v>21</v>
      </c>
      <c r="J1" s="50" t="s">
        <v>22</v>
      </c>
      <c r="K1" s="79"/>
      <c r="L1" s="79"/>
      <c r="M1" s="79"/>
      <c r="N1" s="79"/>
      <c r="O1" s="79"/>
      <c r="P1" s="37">
        <v>20000</v>
      </c>
      <c r="Q1" s="37" t="s">
        <v>21</v>
      </c>
      <c r="R1" s="79"/>
      <c r="S1" s="80"/>
    </row>
    <row r="2" spans="1:46" ht="15.75" thickBot="1" x14ac:dyDescent="0.3"/>
    <row r="3" spans="1:46" ht="15.75" thickBot="1" x14ac:dyDescent="0.3">
      <c r="A3" s="99" t="s">
        <v>0</v>
      </c>
      <c r="B3" s="100"/>
      <c r="C3" s="44"/>
      <c r="D3" s="44"/>
      <c r="E3" s="45"/>
      <c r="F3" s="101">
        <v>30</v>
      </c>
      <c r="G3" s="102"/>
      <c r="H3" s="103"/>
      <c r="I3" s="52"/>
      <c r="J3" s="96">
        <v>35</v>
      </c>
      <c r="K3" s="97"/>
      <c r="L3" s="98"/>
      <c r="M3" s="46"/>
      <c r="N3" s="96">
        <v>40</v>
      </c>
      <c r="O3" s="97"/>
      <c r="P3" s="98"/>
      <c r="Q3" s="46"/>
      <c r="R3" s="96">
        <v>45</v>
      </c>
      <c r="S3" s="97"/>
      <c r="T3" s="98"/>
      <c r="U3" s="46"/>
      <c r="V3" s="96">
        <v>50</v>
      </c>
      <c r="W3" s="97"/>
      <c r="X3" s="98"/>
      <c r="Y3" s="46"/>
      <c r="Z3" s="96">
        <v>55</v>
      </c>
      <c r="AA3" s="97"/>
      <c r="AB3" s="98"/>
      <c r="AC3" s="46"/>
      <c r="AD3" s="96">
        <v>60</v>
      </c>
      <c r="AE3" s="97"/>
      <c r="AF3" s="98"/>
      <c r="AG3" s="46"/>
      <c r="AH3" s="96">
        <v>65</v>
      </c>
      <c r="AI3" s="97"/>
      <c r="AJ3" s="98"/>
      <c r="AK3" s="58"/>
    </row>
    <row r="4" spans="1:46" x14ac:dyDescent="0.25">
      <c r="A4" s="106" t="s">
        <v>1</v>
      </c>
      <c r="B4" s="107"/>
      <c r="C4" s="104" t="s">
        <v>14</v>
      </c>
      <c r="D4" s="66" t="s">
        <v>4</v>
      </c>
      <c r="E4" s="110" t="s">
        <v>2</v>
      </c>
      <c r="F4" s="92" t="s">
        <v>3</v>
      </c>
      <c r="G4" s="94" t="s">
        <v>4</v>
      </c>
      <c r="H4" s="88" t="s">
        <v>5</v>
      </c>
      <c r="I4" s="40" t="s">
        <v>4</v>
      </c>
      <c r="J4" s="92" t="s">
        <v>3</v>
      </c>
      <c r="K4" s="94" t="s">
        <v>4</v>
      </c>
      <c r="L4" s="88" t="s">
        <v>5</v>
      </c>
      <c r="M4" s="40" t="s">
        <v>4</v>
      </c>
      <c r="N4" s="92" t="s">
        <v>3</v>
      </c>
      <c r="O4" s="94" t="s">
        <v>4</v>
      </c>
      <c r="P4" s="88" t="s">
        <v>5</v>
      </c>
      <c r="Q4" s="40" t="s">
        <v>4</v>
      </c>
      <c r="R4" s="92" t="s">
        <v>3</v>
      </c>
      <c r="S4" s="94" t="s">
        <v>4</v>
      </c>
      <c r="T4" s="88" t="s">
        <v>5</v>
      </c>
      <c r="U4" s="40" t="s">
        <v>4</v>
      </c>
      <c r="V4" s="92" t="s">
        <v>3</v>
      </c>
      <c r="W4" s="94" t="s">
        <v>4</v>
      </c>
      <c r="X4" s="88" t="s">
        <v>5</v>
      </c>
      <c r="Y4" s="40" t="s">
        <v>4</v>
      </c>
      <c r="Z4" s="92" t="s">
        <v>3</v>
      </c>
      <c r="AA4" s="94" t="s">
        <v>4</v>
      </c>
      <c r="AB4" s="88" t="s">
        <v>5</v>
      </c>
      <c r="AC4" s="40" t="s">
        <v>4</v>
      </c>
      <c r="AD4" s="92" t="s">
        <v>3</v>
      </c>
      <c r="AE4" s="94" t="s">
        <v>4</v>
      </c>
      <c r="AF4" s="88" t="s">
        <v>5</v>
      </c>
      <c r="AG4" s="40" t="s">
        <v>4</v>
      </c>
      <c r="AH4" s="92" t="s">
        <v>3</v>
      </c>
      <c r="AI4" s="94" t="s">
        <v>4</v>
      </c>
      <c r="AJ4" s="88" t="s">
        <v>5</v>
      </c>
      <c r="AK4" s="59" t="s">
        <v>4</v>
      </c>
    </row>
    <row r="5" spans="1:46" ht="15.75" thickBot="1" x14ac:dyDescent="0.3">
      <c r="A5" s="108"/>
      <c r="B5" s="109"/>
      <c r="C5" s="105"/>
      <c r="D5" s="72" t="s">
        <v>0</v>
      </c>
      <c r="E5" s="111"/>
      <c r="F5" s="93"/>
      <c r="G5" s="95"/>
      <c r="H5" s="89"/>
      <c r="I5" s="41" t="s">
        <v>5</v>
      </c>
      <c r="J5" s="93"/>
      <c r="K5" s="95"/>
      <c r="L5" s="89"/>
      <c r="M5" s="41" t="s">
        <v>5</v>
      </c>
      <c r="N5" s="93"/>
      <c r="O5" s="95"/>
      <c r="P5" s="89"/>
      <c r="Q5" s="41" t="s">
        <v>5</v>
      </c>
      <c r="R5" s="93"/>
      <c r="S5" s="95"/>
      <c r="T5" s="89"/>
      <c r="U5" s="41" t="s">
        <v>5</v>
      </c>
      <c r="V5" s="93"/>
      <c r="W5" s="95"/>
      <c r="X5" s="89"/>
      <c r="Y5" s="41" t="s">
        <v>5</v>
      </c>
      <c r="Z5" s="93"/>
      <c r="AA5" s="95"/>
      <c r="AB5" s="89"/>
      <c r="AC5" s="41" t="s">
        <v>5</v>
      </c>
      <c r="AD5" s="93"/>
      <c r="AE5" s="95"/>
      <c r="AF5" s="89"/>
      <c r="AG5" s="41" t="s">
        <v>5</v>
      </c>
      <c r="AH5" s="93"/>
      <c r="AI5" s="95"/>
      <c r="AJ5" s="89"/>
      <c r="AK5" s="60" t="s">
        <v>5</v>
      </c>
    </row>
    <row r="6" spans="1:46" x14ac:dyDescent="0.25">
      <c r="A6" s="90" t="s">
        <v>12</v>
      </c>
      <c r="B6" s="85">
        <v>-15</v>
      </c>
      <c r="C6" s="68"/>
      <c r="D6" s="73">
        <f>IF(D7&gt;Z$3,(1-(D7-Z$3)/(AD$3-Z$3))*(AC6-AG6)+AG6,IF(D7&gt;V$3,(1-(D7-V$3)/(Z$3-V$3))*(Y6-AC6)+AC6,IF(D7&gt;R$3,(1-(D7-R$3)/(V$3-R$3))*(U6-Y6)+Y6,IF(D7&gt;N$3,(1-(D7-N$3)/(R$3-N$3))*(Q6-U6)+U6,IF(D7&gt;J$3,(1-(D7-J$3)/(N$3-J$3))*(M6-Q6)+Q6,IF(D7&gt;F$3,(1-(D7-F$3)/(J$3-F$3))*(I6-M6)+M6,I6))))))</f>
        <v>1.4266632589312134</v>
      </c>
      <c r="E6" s="69" t="s">
        <v>6</v>
      </c>
      <c r="F6" s="23">
        <v>8857</v>
      </c>
      <c r="G6" s="24">
        <v>2.65</v>
      </c>
      <c r="H6" s="25">
        <v>3342</v>
      </c>
      <c r="I6" s="42">
        <f>$C7/I7</f>
        <v>2.4245894012361697</v>
      </c>
      <c r="J6" s="23">
        <v>8858</v>
      </c>
      <c r="K6" s="24">
        <v>2.4500000000000002</v>
      </c>
      <c r="L6" s="25">
        <v>3616</v>
      </c>
      <c r="M6" s="42">
        <f>$C7/M7</f>
        <v>2.2753206682075282</v>
      </c>
      <c r="N6" s="23">
        <v>7934</v>
      </c>
      <c r="O6" s="24">
        <v>2.19</v>
      </c>
      <c r="P6" s="25">
        <v>3623</v>
      </c>
      <c r="Q6" s="42">
        <f>$C7/Q7</f>
        <v>1.9818496654860289</v>
      </c>
      <c r="R6" s="23">
        <v>7387</v>
      </c>
      <c r="S6" s="24">
        <v>1.87</v>
      </c>
      <c r="T6" s="25">
        <v>3950</v>
      </c>
      <c r="U6" s="42">
        <f>$C7/U7</f>
        <v>1.7692511804772058</v>
      </c>
      <c r="V6" s="23">
        <v>6712</v>
      </c>
      <c r="W6" s="24">
        <v>1.69</v>
      </c>
      <c r="X6" s="25">
        <v>3972</v>
      </c>
      <c r="Y6" s="42">
        <f>$C7/Y7</f>
        <v>1.5418062897111431</v>
      </c>
      <c r="Z6" s="23">
        <v>6334</v>
      </c>
      <c r="AA6" s="24">
        <v>1.47</v>
      </c>
      <c r="AB6" s="25">
        <v>4309</v>
      </c>
      <c r="AC6" s="42">
        <f>$C7/AC7</f>
        <v>1.4119173489278749</v>
      </c>
      <c r="AD6" s="23">
        <v>5865</v>
      </c>
      <c r="AE6" s="4">
        <v>1.25</v>
      </c>
      <c r="AF6" s="11">
        <v>4692</v>
      </c>
      <c r="AG6" s="43">
        <f>$C7/AG7</f>
        <v>1.25</v>
      </c>
      <c r="AH6" s="17" t="s">
        <v>9</v>
      </c>
      <c r="AI6" s="5" t="s">
        <v>10</v>
      </c>
      <c r="AJ6" s="6" t="s">
        <v>11</v>
      </c>
      <c r="AK6" s="53" t="s">
        <v>10</v>
      </c>
      <c r="AM6" s="64"/>
      <c r="AN6" s="64"/>
      <c r="AO6" s="64"/>
      <c r="AP6" s="64"/>
      <c r="AQ6" s="64"/>
      <c r="AR6" s="64"/>
      <c r="AS6" s="64"/>
      <c r="AT6" s="63"/>
    </row>
    <row r="7" spans="1:46" x14ac:dyDescent="0.25">
      <c r="A7" s="90"/>
      <c r="B7" s="86"/>
      <c r="C7" s="38">
        <f>C$1/(21+3.3)*(H$1-B6)</f>
        <v>11851.85185185185</v>
      </c>
      <c r="D7" s="74">
        <f>(C7/P$1)^(1/1.3)*50+H$1</f>
        <v>54.43236468345895</v>
      </c>
      <c r="E7" s="70" t="s">
        <v>7</v>
      </c>
      <c r="F7" s="26">
        <v>7351</v>
      </c>
      <c r="G7" s="27">
        <v>2.88</v>
      </c>
      <c r="H7" s="28">
        <v>2554</v>
      </c>
      <c r="I7" s="29">
        <f>$C7/((G6-G8)*I8+G8)</f>
        <v>4888.1892520891242</v>
      </c>
      <c r="J7" s="26">
        <v>7281</v>
      </c>
      <c r="K7" s="27">
        <v>2.62</v>
      </c>
      <c r="L7" s="28">
        <v>2778</v>
      </c>
      <c r="M7" s="29">
        <f>$C7/((K6-K8)*M8+K8)</f>
        <v>5208.8710033072412</v>
      </c>
      <c r="N7" s="26">
        <v>6633</v>
      </c>
      <c r="O7" s="27">
        <v>2.3199999999999998</v>
      </c>
      <c r="P7" s="28">
        <v>2863</v>
      </c>
      <c r="Q7" s="29">
        <f>$C7/((O6-O8)*Q8+O8)</f>
        <v>5980.1972158898852</v>
      </c>
      <c r="R7" s="26">
        <v>6035</v>
      </c>
      <c r="S7" s="27">
        <v>1.93</v>
      </c>
      <c r="T7" s="28">
        <v>3127</v>
      </c>
      <c r="U7" s="29">
        <f>$C7/((S6-S8)*U8+S8)</f>
        <v>6698.7955032225254</v>
      </c>
      <c r="V7" s="26">
        <v>5511</v>
      </c>
      <c r="W7" s="27">
        <v>1.75</v>
      </c>
      <c r="X7" s="28">
        <v>3144</v>
      </c>
      <c r="Y7" s="29">
        <f>$C7/((W6-W8)*Y8+W8)</f>
        <v>7686.9915053156847</v>
      </c>
      <c r="Z7" s="26">
        <v>5302</v>
      </c>
      <c r="AA7" s="27">
        <v>1.48</v>
      </c>
      <c r="AB7" s="28">
        <v>3585</v>
      </c>
      <c r="AC7" s="29">
        <f>$C7/((AA6-AA8)*AC8+AA8)</f>
        <v>8394.1541343418103</v>
      </c>
      <c r="AD7" s="26">
        <v>4962</v>
      </c>
      <c r="AE7" s="2">
        <v>1.24</v>
      </c>
      <c r="AF7" s="12">
        <v>4005</v>
      </c>
      <c r="AG7" s="29">
        <f>$C7/((AE6-AE8)*AG8+AE8)</f>
        <v>9481.4814814814799</v>
      </c>
      <c r="AH7" s="18" t="s">
        <v>9</v>
      </c>
      <c r="AI7" s="3" t="s">
        <v>10</v>
      </c>
      <c r="AJ7" s="7" t="s">
        <v>11</v>
      </c>
      <c r="AK7" s="54" t="s">
        <v>10</v>
      </c>
      <c r="AN7" s="64"/>
      <c r="AO7" s="64"/>
      <c r="AP7" s="64"/>
      <c r="AQ7" s="64"/>
      <c r="AR7" s="64"/>
      <c r="AS7" s="64"/>
      <c r="AT7" s="63"/>
    </row>
    <row r="8" spans="1:46" ht="15.75" thickBot="1" x14ac:dyDescent="0.3">
      <c r="A8" s="90"/>
      <c r="B8" s="87"/>
      <c r="C8" s="39"/>
      <c r="D8" s="75">
        <f>C7/D6</f>
        <v>8307.3926363889677</v>
      </c>
      <c r="E8" s="71" t="s">
        <v>8</v>
      </c>
      <c r="F8" s="30">
        <v>5004</v>
      </c>
      <c r="G8" s="31">
        <v>2.94</v>
      </c>
      <c r="H8" s="32">
        <v>1700</v>
      </c>
      <c r="I8" s="33">
        <f>($C7-F8)/(F6-F8)</f>
        <v>1.7772779267718273</v>
      </c>
      <c r="J8" s="30">
        <v>4916</v>
      </c>
      <c r="K8" s="31">
        <v>2.68</v>
      </c>
      <c r="L8" s="32">
        <v>1833</v>
      </c>
      <c r="M8" s="33">
        <f>($C7-J8)/(J6-J8)</f>
        <v>1.7594753556194445</v>
      </c>
      <c r="N8" s="30">
        <v>4546</v>
      </c>
      <c r="O8" s="31">
        <v>2.37</v>
      </c>
      <c r="P8" s="32">
        <v>1917</v>
      </c>
      <c r="Q8" s="33">
        <f>($C7-N8)/(N6-N8)</f>
        <v>2.1563907472998376</v>
      </c>
      <c r="R8" s="30">
        <v>4728</v>
      </c>
      <c r="S8" s="31">
        <v>1.93</v>
      </c>
      <c r="T8" s="32">
        <v>2450</v>
      </c>
      <c r="U8" s="33">
        <f>($C7-R8)/(R6-R8)</f>
        <v>2.6791469920465776</v>
      </c>
      <c r="V8" s="30">
        <v>4631</v>
      </c>
      <c r="W8" s="31">
        <v>1.75</v>
      </c>
      <c r="X8" s="32">
        <v>2643</v>
      </c>
      <c r="Y8" s="33">
        <f>($C7-V8)/(V6-V8)</f>
        <v>3.4698951714809469</v>
      </c>
      <c r="Z8" s="30">
        <v>4434</v>
      </c>
      <c r="AA8" s="31">
        <v>1.49</v>
      </c>
      <c r="AB8" s="32">
        <v>2983</v>
      </c>
      <c r="AC8" s="33">
        <f>($C7-Z8)/(Z6-Z8)</f>
        <v>3.904132553606237</v>
      </c>
      <c r="AD8" s="30">
        <v>4223</v>
      </c>
      <c r="AE8" s="8">
        <v>1.25</v>
      </c>
      <c r="AF8" s="13">
        <v>3392</v>
      </c>
      <c r="AG8" s="22">
        <f>($C7-AD8)/(AD6-AD8)</f>
        <v>4.646072991383587</v>
      </c>
      <c r="AH8" s="19" t="s">
        <v>9</v>
      </c>
      <c r="AI8" s="9" t="s">
        <v>10</v>
      </c>
      <c r="AJ8" s="10" t="s">
        <v>11</v>
      </c>
      <c r="AK8" s="55" t="s">
        <v>10</v>
      </c>
      <c r="AT8" s="64"/>
    </row>
    <row r="9" spans="1:46" x14ac:dyDescent="0.25">
      <c r="A9" s="90"/>
      <c r="B9" s="85">
        <v>-10</v>
      </c>
      <c r="C9" s="67"/>
      <c r="D9" s="73">
        <f>IF(D10&gt;Z$3,(1-(D10-Z$3)/(AD$3-Z$3))*(AC9-AG9)+AG9,IF(D10&gt;V$3,(1-(D10-V$3)/(Z$3-V$3))*(Y9-AC9)+AC9,IF(D10&gt;R$3,(1-(D10-R$3)/(V$3-R$3))*(U9-Y9)+Y9,IF(D10&gt;N$3,(1-(D10-N$3)/(R$3-N$3))*(Q9-U9)+U9,IF(D10&gt;J$3,(1-(D10-J$3)/(N$3-J$3))*(M9-Q9)+Q9,IF(D10&gt;F$3,(1-(D10-F$3)/(J$3-F$3))*(I9-M9)+M9,I9))))))</f>
        <v>1.8811009393710909</v>
      </c>
      <c r="E9" s="69" t="s">
        <v>6</v>
      </c>
      <c r="F9" s="23">
        <v>10076</v>
      </c>
      <c r="G9" s="24">
        <v>2.74</v>
      </c>
      <c r="H9" s="25">
        <v>3684</v>
      </c>
      <c r="I9" s="42">
        <f>$C10/I10</f>
        <v>2.7332706040963872</v>
      </c>
      <c r="J9" s="23">
        <v>10022</v>
      </c>
      <c r="K9" s="24">
        <v>2.54</v>
      </c>
      <c r="L9" s="25">
        <v>3951</v>
      </c>
      <c r="M9" s="42">
        <f>$C10/M10</f>
        <v>2.533510107120875</v>
      </c>
      <c r="N9" s="23">
        <v>9685</v>
      </c>
      <c r="O9" s="24">
        <v>2.23</v>
      </c>
      <c r="P9" s="25">
        <v>4340</v>
      </c>
      <c r="Q9" s="42">
        <f>$C10/Q10</f>
        <v>2.2152559083558203</v>
      </c>
      <c r="R9" s="23">
        <v>9323</v>
      </c>
      <c r="S9" s="24">
        <v>2.0499999999999998</v>
      </c>
      <c r="T9" s="25">
        <v>4540</v>
      </c>
      <c r="U9" s="42">
        <f>$C10/U10</f>
        <v>2.0302734901257558</v>
      </c>
      <c r="V9" s="23">
        <v>8964</v>
      </c>
      <c r="W9" s="24">
        <v>1.94</v>
      </c>
      <c r="X9" s="25">
        <v>4621</v>
      </c>
      <c r="Y9" s="42">
        <f>$C10/Y10</f>
        <v>1.9077882926881342</v>
      </c>
      <c r="Z9" s="23">
        <v>8602</v>
      </c>
      <c r="AA9" s="24">
        <v>1.79</v>
      </c>
      <c r="AB9" s="25">
        <v>4793</v>
      </c>
      <c r="AC9" s="42">
        <f>$C10/AC10</f>
        <v>1.7409403084468515</v>
      </c>
      <c r="AD9" s="23">
        <v>6695</v>
      </c>
      <c r="AE9" s="4">
        <v>1.3</v>
      </c>
      <c r="AF9" s="11">
        <v>5133</v>
      </c>
      <c r="AG9" s="43">
        <f>$C10/AG10</f>
        <v>1.2205350539413211</v>
      </c>
      <c r="AH9" s="17" t="s">
        <v>9</v>
      </c>
      <c r="AI9" s="5" t="s">
        <v>10</v>
      </c>
      <c r="AJ9" s="6" t="s">
        <v>11</v>
      </c>
      <c r="AK9" s="53" t="s">
        <v>10</v>
      </c>
      <c r="AM9" s="64"/>
      <c r="AN9" s="64"/>
      <c r="AO9" s="64"/>
      <c r="AP9" s="64"/>
      <c r="AQ9" s="64"/>
      <c r="AR9" s="64"/>
      <c r="AS9" s="64"/>
      <c r="AT9" s="64"/>
    </row>
    <row r="10" spans="1:46" x14ac:dyDescent="0.25">
      <c r="A10" s="90"/>
      <c r="B10" s="86"/>
      <c r="C10" s="38">
        <f>C$1/(21+3.3)*(H$1-B9)</f>
        <v>10205.761316872427</v>
      </c>
      <c r="D10" s="74">
        <f>(C10/P$1)^(1/1.3)*50+H$1</f>
        <v>50.799750546534924</v>
      </c>
      <c r="E10" s="70" t="s">
        <v>7</v>
      </c>
      <c r="F10" s="26">
        <v>8263</v>
      </c>
      <c r="G10" s="27">
        <v>2.92</v>
      </c>
      <c r="H10" s="28">
        <v>2834</v>
      </c>
      <c r="I10" s="29">
        <f>$C10/((G9-G11)*I11+G11)</f>
        <v>3733.9008079101</v>
      </c>
      <c r="J10" s="26">
        <v>8138</v>
      </c>
      <c r="K10" s="27">
        <v>2.66</v>
      </c>
      <c r="L10" s="28">
        <v>3056</v>
      </c>
      <c r="M10" s="29">
        <f>$C10/((K9-K11)*M11+K11)</f>
        <v>4028.308901625197</v>
      </c>
      <c r="N10" s="26">
        <v>8000</v>
      </c>
      <c r="O10" s="27">
        <v>2.3199999999999998</v>
      </c>
      <c r="P10" s="28">
        <v>3454</v>
      </c>
      <c r="Q10" s="29">
        <f>$C10/((O9-O11)*Q11+O11)</f>
        <v>4607.0349156397106</v>
      </c>
      <c r="R10" s="26">
        <v>7803</v>
      </c>
      <c r="S10" s="27">
        <v>2.11</v>
      </c>
      <c r="T10" s="28">
        <v>3700</v>
      </c>
      <c r="U10" s="29">
        <f>$C10/((S9-S11)*U11+S11)</f>
        <v>5026.7913985520636</v>
      </c>
      <c r="V10" s="26">
        <v>7539</v>
      </c>
      <c r="W10" s="27">
        <v>2</v>
      </c>
      <c r="X10" s="28">
        <v>3765</v>
      </c>
      <c r="Y10" s="29">
        <f>$C10/((W9-W11)*Y11+W11)</f>
        <v>5349.5250788504345</v>
      </c>
      <c r="Z10" s="26">
        <v>7243</v>
      </c>
      <c r="AA10" s="27">
        <v>1.85</v>
      </c>
      <c r="AB10" s="28">
        <v>3914</v>
      </c>
      <c r="AC10" s="29">
        <f>$C10/((AA9-AA11)*AC11+AA11)</f>
        <v>5862.2120858223525</v>
      </c>
      <c r="AD10" s="26">
        <v>5697</v>
      </c>
      <c r="AE10" s="2">
        <v>1.33</v>
      </c>
      <c r="AF10" s="12">
        <v>4300</v>
      </c>
      <c r="AG10" s="29">
        <f>$C10/((AE9-AE11)*AG11+AE11)</f>
        <v>8361.7109430132623</v>
      </c>
      <c r="AH10" s="18" t="s">
        <v>9</v>
      </c>
      <c r="AI10" s="3" t="s">
        <v>10</v>
      </c>
      <c r="AJ10" s="7" t="s">
        <v>11</v>
      </c>
      <c r="AK10" s="54" t="s">
        <v>10</v>
      </c>
      <c r="AT10" s="64"/>
    </row>
    <row r="11" spans="1:46" ht="15.75" thickBot="1" x14ac:dyDescent="0.3">
      <c r="A11" s="90"/>
      <c r="B11" s="87"/>
      <c r="C11" s="39"/>
      <c r="D11" s="75">
        <f>C10/D9</f>
        <v>5425.4192867951697</v>
      </c>
      <c r="E11" s="71" t="s">
        <v>8</v>
      </c>
      <c r="F11" s="30">
        <v>4484</v>
      </c>
      <c r="G11" s="31">
        <v>3.03</v>
      </c>
      <c r="H11" s="32">
        <v>1482</v>
      </c>
      <c r="I11" s="33">
        <f>($C10-F11)/(F9-F11)</f>
        <v>1.0232048134607346</v>
      </c>
      <c r="J11" s="30">
        <v>4359</v>
      </c>
      <c r="K11" s="31">
        <v>2.74</v>
      </c>
      <c r="L11" s="32">
        <v>1592</v>
      </c>
      <c r="M11" s="33">
        <f>($C10-J11)/(J9-J11)</f>
        <v>1.0324494643956255</v>
      </c>
      <c r="N11" s="30">
        <v>4387</v>
      </c>
      <c r="O11" s="31">
        <v>2.38</v>
      </c>
      <c r="P11" s="32">
        <v>1841</v>
      </c>
      <c r="Q11" s="33">
        <f>($C10-N11)/(N9-N11)</f>
        <v>1.0982939442945314</v>
      </c>
      <c r="R11" s="30">
        <v>4848</v>
      </c>
      <c r="S11" s="31">
        <v>2.15</v>
      </c>
      <c r="T11" s="32">
        <v>2255</v>
      </c>
      <c r="U11" s="33">
        <f>($C10-R11)/(R9-R11)</f>
        <v>1.1972650987424418</v>
      </c>
      <c r="V11" s="30">
        <v>5109</v>
      </c>
      <c r="W11" s="31">
        <v>2.04</v>
      </c>
      <c r="X11" s="32">
        <v>2504</v>
      </c>
      <c r="Y11" s="33">
        <f>($C10-V11)/(V9-V11)</f>
        <v>1.3221170731186582</v>
      </c>
      <c r="Z11" s="30">
        <v>5333</v>
      </c>
      <c r="AA11" s="31">
        <v>1.89</v>
      </c>
      <c r="AB11" s="32">
        <v>2827</v>
      </c>
      <c r="AC11" s="33">
        <f>($C10-Z11)/(Z9-Z11)</f>
        <v>1.490596915531486</v>
      </c>
      <c r="AD11" s="30">
        <v>4486</v>
      </c>
      <c r="AE11" s="8">
        <v>1.35</v>
      </c>
      <c r="AF11" s="13">
        <v>3320</v>
      </c>
      <c r="AG11" s="22">
        <f>($C10-AD11)/(AD9-AD11)</f>
        <v>2.5892989211735751</v>
      </c>
      <c r="AH11" s="19" t="s">
        <v>9</v>
      </c>
      <c r="AI11" s="9" t="s">
        <v>10</v>
      </c>
      <c r="AJ11" s="10" t="s">
        <v>11</v>
      </c>
      <c r="AK11" s="55" t="s">
        <v>10</v>
      </c>
      <c r="AT11" s="64"/>
    </row>
    <row r="12" spans="1:46" x14ac:dyDescent="0.25">
      <c r="A12" s="90"/>
      <c r="B12" s="85">
        <v>-7</v>
      </c>
      <c r="C12" s="77"/>
      <c r="D12" s="73">
        <f>IF(D13&gt;Z$3,(1-(D13-Z$3)/(AD$3-Z$3))*(AC12-AG12)+AG12,IF(D13&gt;V$3,(1-(D13-V$3)/(Z$3-V$3))*(Y12-AC12)+AC12,IF(D13&gt;R$3,(1-(D13-R$3)/(V$3-R$3))*(U12-Y12)+Y12,IF(D13&gt;N$3,(1-(D13-N$3)/(R$3-N$3))*(Q12-U12)+U12,IF(D13&gt;J$3,(1-(D13-J$3)/(N$3-J$3))*(M12-Q12)+Q12,IF(D13&gt;F$3,(1-(D13-F$3)/(J$3-F$3))*(I12-M12)+M12,I12))))))</f>
        <v>2.3010410503977523</v>
      </c>
      <c r="E12" s="69" t="s">
        <v>6</v>
      </c>
      <c r="F12" s="23">
        <v>10943</v>
      </c>
      <c r="G12" s="24">
        <v>3.02</v>
      </c>
      <c r="H12" s="25">
        <v>3624</v>
      </c>
      <c r="I12" s="42">
        <f>$C13/I13</f>
        <v>3.1027053478210656</v>
      </c>
      <c r="J12" s="23">
        <v>11020</v>
      </c>
      <c r="K12" s="24">
        <v>2.83</v>
      </c>
      <c r="L12" s="25">
        <v>3894</v>
      </c>
      <c r="M12" s="42">
        <f>$C13/M13</f>
        <v>2.9091984731710934</v>
      </c>
      <c r="N12" s="23">
        <v>10416</v>
      </c>
      <c r="O12" s="24">
        <v>2.44</v>
      </c>
      <c r="P12" s="25">
        <v>4269</v>
      </c>
      <c r="Q12" s="42">
        <f>$C13/Q13</f>
        <v>2.4977947734375312</v>
      </c>
      <c r="R12" s="23">
        <v>10404</v>
      </c>
      <c r="S12" s="24">
        <v>2.31</v>
      </c>
      <c r="T12" s="25">
        <v>4504</v>
      </c>
      <c r="U12" s="42">
        <f>$C13/U13</f>
        <v>2.3598673469892266</v>
      </c>
      <c r="V12" s="23">
        <v>10613</v>
      </c>
      <c r="W12" s="24">
        <v>2.2400000000000002</v>
      </c>
      <c r="X12" s="25">
        <v>4743</v>
      </c>
      <c r="Y12" s="42">
        <f>$C13/Y13</f>
        <v>2.2771438120718925</v>
      </c>
      <c r="Z12" s="23">
        <v>10587</v>
      </c>
      <c r="AA12" s="24">
        <v>2.02</v>
      </c>
      <c r="AB12" s="25">
        <v>5249</v>
      </c>
      <c r="AC12" s="42">
        <f>$C13/AC13</f>
        <v>2.062101278685442</v>
      </c>
      <c r="AD12" s="23">
        <v>8049</v>
      </c>
      <c r="AE12" s="4">
        <v>1.59</v>
      </c>
      <c r="AF12" s="11">
        <v>5061</v>
      </c>
      <c r="AG12" s="43">
        <f>$C13/AG13</f>
        <v>1.5526483387896239</v>
      </c>
      <c r="AH12" s="17" t="s">
        <v>9</v>
      </c>
      <c r="AI12" s="5" t="s">
        <v>10</v>
      </c>
      <c r="AJ12" s="6" t="s">
        <v>11</v>
      </c>
      <c r="AK12" s="53" t="s">
        <v>10</v>
      </c>
      <c r="AM12" s="64"/>
      <c r="AN12" s="64"/>
      <c r="AO12" s="64"/>
      <c r="AP12" s="64"/>
      <c r="AQ12" s="64"/>
      <c r="AR12" s="64"/>
      <c r="AS12" s="64"/>
      <c r="AT12" s="64"/>
    </row>
    <row r="13" spans="1:46" x14ac:dyDescent="0.25">
      <c r="A13" s="90"/>
      <c r="B13" s="86"/>
      <c r="C13" s="38">
        <f>C$1/(21+3.3)*(H$1-B12)</f>
        <v>9218.1069958847729</v>
      </c>
      <c r="D13" s="74">
        <f>(C13/P$1)^(1/1.3)*50+H$1</f>
        <v>48.555596158352017</v>
      </c>
      <c r="E13" s="70" t="s">
        <v>7</v>
      </c>
      <c r="F13" s="26">
        <v>8886</v>
      </c>
      <c r="G13" s="27">
        <v>3.2</v>
      </c>
      <c r="H13" s="28">
        <v>2781</v>
      </c>
      <c r="I13" s="29">
        <f>$C13/((G12-G14)*I14+G14)</f>
        <v>2970.9901400590184</v>
      </c>
      <c r="J13" s="26">
        <v>8717</v>
      </c>
      <c r="K13" s="27">
        <v>3</v>
      </c>
      <c r="L13" s="28">
        <v>2903</v>
      </c>
      <c r="M13" s="29">
        <f>$C13/((K12-K14)*M14+K14)</f>
        <v>3168.6071201037116</v>
      </c>
      <c r="N13" s="26">
        <v>8343</v>
      </c>
      <c r="O13" s="27">
        <v>2.63</v>
      </c>
      <c r="P13" s="28">
        <v>3172</v>
      </c>
      <c r="Q13" s="29">
        <f>$C13/((O12-O14)*Q14+O14)</f>
        <v>3690.4981521754771</v>
      </c>
      <c r="R13" s="26">
        <v>8240</v>
      </c>
      <c r="S13" s="27">
        <v>2.44</v>
      </c>
      <c r="T13" s="28">
        <v>3372</v>
      </c>
      <c r="U13" s="29">
        <f>$C13/((S12-S14)*U14+S14)</f>
        <v>3906.1971036827335</v>
      </c>
      <c r="V13" s="26">
        <v>8236</v>
      </c>
      <c r="W13" s="27">
        <v>2.33</v>
      </c>
      <c r="X13" s="28">
        <v>3536</v>
      </c>
      <c r="Y13" s="29">
        <f>$C13/((W12-W14)*Y14+W14)</f>
        <v>4048.1004963395544</v>
      </c>
      <c r="Z13" s="26">
        <v>8279</v>
      </c>
      <c r="AA13" s="27">
        <v>2.1</v>
      </c>
      <c r="AB13" s="28">
        <v>3943</v>
      </c>
      <c r="AC13" s="29">
        <f>$C13/((AA12-AA14)*AC14+AA14)</f>
        <v>4470.2493961698983</v>
      </c>
      <c r="AD13" s="26">
        <v>6528</v>
      </c>
      <c r="AE13" s="2">
        <v>1.64</v>
      </c>
      <c r="AF13" s="12">
        <v>3989</v>
      </c>
      <c r="AG13" s="29">
        <f>$C13/((AE12-AE14)*AG14+AE14)</f>
        <v>5937.0217747251136</v>
      </c>
      <c r="AH13" s="18" t="s">
        <v>9</v>
      </c>
      <c r="AI13" s="3" t="s">
        <v>10</v>
      </c>
      <c r="AJ13" s="7" t="s">
        <v>11</v>
      </c>
      <c r="AK13" s="54" t="s">
        <v>10</v>
      </c>
      <c r="AT13" s="64"/>
    </row>
    <row r="14" spans="1:46" ht="15.75" thickBot="1" x14ac:dyDescent="0.3">
      <c r="A14" s="90"/>
      <c r="B14" s="87"/>
      <c r="C14" s="78"/>
      <c r="D14" s="75">
        <f>C13/D12</f>
        <v>4006.0593418319736</v>
      </c>
      <c r="E14" s="71" t="s">
        <v>8</v>
      </c>
      <c r="F14" s="30">
        <v>3852</v>
      </c>
      <c r="G14" s="31">
        <v>3.36</v>
      </c>
      <c r="H14" s="32">
        <v>1146</v>
      </c>
      <c r="I14" s="33">
        <f>($C13-F14)/(F12-F14)</f>
        <v>0.7567489769968655</v>
      </c>
      <c r="J14" s="30">
        <v>3967</v>
      </c>
      <c r="K14" s="31">
        <v>3.14</v>
      </c>
      <c r="L14" s="32">
        <v>1262</v>
      </c>
      <c r="M14" s="33">
        <f>($C13-J14)/(J12-J14)</f>
        <v>0.74452105428679616</v>
      </c>
      <c r="N14" s="30">
        <v>4198</v>
      </c>
      <c r="O14" s="31">
        <v>2.74</v>
      </c>
      <c r="P14" s="32">
        <v>1532</v>
      </c>
      <c r="Q14" s="33">
        <f>($C13-N14)/(N12-N14)</f>
        <v>0.80735075520822985</v>
      </c>
      <c r="R14" s="30">
        <v>5410</v>
      </c>
      <c r="S14" s="31">
        <v>2.52</v>
      </c>
      <c r="T14" s="32">
        <v>2143</v>
      </c>
      <c r="U14" s="33">
        <f>($C13-R14)/(R12-R14)</f>
        <v>0.76253644290844469</v>
      </c>
      <c r="V14" s="30">
        <v>5731</v>
      </c>
      <c r="W14" s="31">
        <v>2.37</v>
      </c>
      <c r="X14" s="32">
        <v>2414</v>
      </c>
      <c r="Y14" s="33">
        <f>($C13-V14)/(V12-V14)</f>
        <v>0.71427836867774952</v>
      </c>
      <c r="Z14" s="30">
        <v>6035</v>
      </c>
      <c r="AA14" s="31">
        <v>2.16</v>
      </c>
      <c r="AB14" s="32">
        <v>2794</v>
      </c>
      <c r="AC14" s="33">
        <f>($C13-Z14)/(Z12-Z14)</f>
        <v>0.69927658081827171</v>
      </c>
      <c r="AD14" s="30">
        <v>5232</v>
      </c>
      <c r="AE14" s="8">
        <v>1.68</v>
      </c>
      <c r="AF14" s="13">
        <v>3107</v>
      </c>
      <c r="AG14" s="22">
        <f>($C13-AD14)/(AD12-AD14)</f>
        <v>1.4150184578930682</v>
      </c>
      <c r="AH14" s="19" t="s">
        <v>9</v>
      </c>
      <c r="AI14" s="9" t="s">
        <v>10</v>
      </c>
      <c r="AJ14" s="10" t="s">
        <v>11</v>
      </c>
      <c r="AK14" s="55" t="s">
        <v>10</v>
      </c>
      <c r="AT14" s="64"/>
    </row>
    <row r="15" spans="1:46" x14ac:dyDescent="0.25">
      <c r="A15" s="90"/>
      <c r="B15" s="85">
        <v>-5</v>
      </c>
      <c r="C15" s="77"/>
      <c r="D15" s="73">
        <f>IF(D16&gt;Z$3,(1-(D16-Z$3)/(AD$3-Z$3))*(AC15-AG15)+AG15,IF(D16&gt;V$3,(1-(D16-V$3)/(Z$3-V$3))*(Y15-AC15)+AC15,IF(D16&gt;R$3,(1-(D16-R$3)/(V$3-R$3))*(U15-Y15)+Y15,IF(D16&gt;N$3,(1-(D16-N$3)/(R$3-N$3))*(Q15-U15)+U15,IF(D16&gt;J$3,(1-(D16-J$3)/(N$3-J$3))*(M15-Q15)+Q15,IF(D16&gt;F$3,(1-(D16-F$3)/(J$3-F$3))*(I15-M15)+M15,I15))))))</f>
        <v>2.4251573170200991</v>
      </c>
      <c r="E15" s="69" t="s">
        <v>6</v>
      </c>
      <c r="F15" s="23">
        <v>11212</v>
      </c>
      <c r="G15" s="24">
        <v>3.15</v>
      </c>
      <c r="H15" s="25">
        <v>3555</v>
      </c>
      <c r="I15" s="42">
        <f>$C16/I16</f>
        <v>3.2909038309633241</v>
      </c>
      <c r="J15" s="23">
        <v>11298</v>
      </c>
      <c r="K15" s="24">
        <v>2.92</v>
      </c>
      <c r="L15" s="25">
        <v>3870</v>
      </c>
      <c r="M15" s="42">
        <f>$C16/M16</f>
        <v>3.0507996535763384</v>
      </c>
      <c r="N15" s="23">
        <v>10940</v>
      </c>
      <c r="O15" s="24">
        <v>2.57</v>
      </c>
      <c r="P15" s="25">
        <v>4258</v>
      </c>
      <c r="Q15" s="42">
        <f>$C16/Q16</f>
        <v>2.692315266579774</v>
      </c>
      <c r="R15" s="23">
        <v>10943</v>
      </c>
      <c r="S15" s="24">
        <v>2.37</v>
      </c>
      <c r="T15" s="25">
        <v>4612</v>
      </c>
      <c r="U15" s="42">
        <f>$C16/U16</f>
        <v>2.4812189407633052</v>
      </c>
      <c r="V15" s="23">
        <v>10773</v>
      </c>
      <c r="W15" s="24">
        <v>2.27</v>
      </c>
      <c r="X15" s="25">
        <v>4750</v>
      </c>
      <c r="Y15" s="42">
        <f>$C16/Y16</f>
        <v>2.3430471689144223</v>
      </c>
      <c r="Z15" s="23">
        <v>10555</v>
      </c>
      <c r="AA15" s="24">
        <v>2.0499999999999998</v>
      </c>
      <c r="AB15" s="25">
        <v>5143</v>
      </c>
      <c r="AC15" s="42">
        <f>$C16/AC16</f>
        <v>2.1175162153656779</v>
      </c>
      <c r="AD15" s="23">
        <v>8213</v>
      </c>
      <c r="AE15" s="4">
        <v>1.6</v>
      </c>
      <c r="AF15" s="11">
        <v>5142</v>
      </c>
      <c r="AG15" s="43">
        <f>$C16/AG16</f>
        <v>1.5888290832902363</v>
      </c>
      <c r="AH15" s="17" t="s">
        <v>9</v>
      </c>
      <c r="AI15" s="5" t="s">
        <v>10</v>
      </c>
      <c r="AJ15" s="6" t="s">
        <v>11</v>
      </c>
      <c r="AK15" s="53" t="s">
        <v>10</v>
      </c>
      <c r="AM15" s="64"/>
      <c r="AN15" s="64"/>
      <c r="AO15" s="64"/>
      <c r="AP15" s="64"/>
      <c r="AQ15" s="64"/>
      <c r="AR15" s="64"/>
      <c r="AS15" s="64"/>
      <c r="AT15" s="64"/>
    </row>
    <row r="16" spans="1:46" x14ac:dyDescent="0.25">
      <c r="A16" s="90"/>
      <c r="B16" s="86"/>
      <c r="C16" s="38">
        <f>C$1/(21+3.3)*(H$1-B15)</f>
        <v>8559.6707818930026</v>
      </c>
      <c r="D16" s="74">
        <f>(C16/P$1)^(1/1.3)*50+H$1</f>
        <v>47.028693089516153</v>
      </c>
      <c r="E16" s="70" t="s">
        <v>7</v>
      </c>
      <c r="F16" s="26">
        <v>9217</v>
      </c>
      <c r="G16" s="27">
        <v>3.38</v>
      </c>
      <c r="H16" s="28">
        <v>2723</v>
      </c>
      <c r="I16" s="29">
        <f>$C16/((G15-G17)*I17+G17)</f>
        <v>2601.0090909850101</v>
      </c>
      <c r="J16" s="26">
        <v>9049</v>
      </c>
      <c r="K16" s="27">
        <v>3.13</v>
      </c>
      <c r="L16" s="28">
        <v>2895</v>
      </c>
      <c r="M16" s="29">
        <f>$C16/((K15-K17)*M17+K17)</f>
        <v>2805.7138304243676</v>
      </c>
      <c r="N16" s="26">
        <v>8872</v>
      </c>
      <c r="O16" s="27">
        <v>2.78</v>
      </c>
      <c r="P16" s="28">
        <v>3188</v>
      </c>
      <c r="Q16" s="29">
        <f>$C16/((O15-O17)*Q17+O17)</f>
        <v>3179.2973460968105</v>
      </c>
      <c r="R16" s="26">
        <v>8777</v>
      </c>
      <c r="S16" s="27">
        <v>2.52</v>
      </c>
      <c r="T16" s="28">
        <v>3480</v>
      </c>
      <c r="U16" s="29">
        <f>$C16/((S15-S17)*U17+S17)</f>
        <v>3449.7845559972084</v>
      </c>
      <c r="V16" s="26">
        <v>8468</v>
      </c>
      <c r="W16" s="27">
        <v>2.36</v>
      </c>
      <c r="X16" s="28">
        <v>3586</v>
      </c>
      <c r="Y16" s="29">
        <f>$C16/((W15-W17)*Y17+W17)</f>
        <v>3653.2217086602054</v>
      </c>
      <c r="Z16" s="26">
        <v>8359</v>
      </c>
      <c r="AA16" s="27">
        <v>2.14</v>
      </c>
      <c r="AB16" s="28">
        <v>3913</v>
      </c>
      <c r="AC16" s="29">
        <f>$C16/((AA15-AA17)*AC17+AA17)</f>
        <v>4042.3165214887467</v>
      </c>
      <c r="AD16" s="26">
        <v>6743</v>
      </c>
      <c r="AE16" s="2">
        <v>1.64</v>
      </c>
      <c r="AF16" s="12">
        <v>4103</v>
      </c>
      <c r="AG16" s="29">
        <f>$C16/((AE15-AE17)*AG17+AE17)</f>
        <v>5387.4081686414984</v>
      </c>
      <c r="AH16" s="18" t="s">
        <v>9</v>
      </c>
      <c r="AI16" s="3" t="s">
        <v>10</v>
      </c>
      <c r="AJ16" s="7" t="s">
        <v>11</v>
      </c>
      <c r="AK16" s="54" t="s">
        <v>10</v>
      </c>
      <c r="AT16" s="64"/>
    </row>
    <row r="17" spans="1:46" ht="15.75" thickBot="1" x14ac:dyDescent="0.3">
      <c r="A17" s="90"/>
      <c r="B17" s="87"/>
      <c r="C17" s="78"/>
      <c r="D17" s="75">
        <f>C16/D15</f>
        <v>3529.5321758386622</v>
      </c>
      <c r="E17" s="71" t="s">
        <v>8</v>
      </c>
      <c r="F17" s="30">
        <v>4059</v>
      </c>
      <c r="G17" s="31">
        <v>3.53</v>
      </c>
      <c r="H17" s="32">
        <v>1151</v>
      </c>
      <c r="I17" s="33">
        <f>($C16-F17)/(F15-F17)</f>
        <v>0.62920044483335702</v>
      </c>
      <c r="J17" s="30">
        <v>4180</v>
      </c>
      <c r="K17" s="31">
        <v>3.26</v>
      </c>
      <c r="L17" s="32">
        <v>1283</v>
      </c>
      <c r="M17" s="33">
        <f>($C16-J17)/(J15-J17)</f>
        <v>0.6152951365401802</v>
      </c>
      <c r="N17" s="30">
        <v>4518</v>
      </c>
      <c r="O17" s="31">
        <v>2.9</v>
      </c>
      <c r="P17" s="32">
        <v>1559</v>
      </c>
      <c r="Q17" s="33">
        <f>($C16-N17)/(N15-N17)</f>
        <v>0.6293476770309876</v>
      </c>
      <c r="R17" s="30">
        <v>5800</v>
      </c>
      <c r="S17" s="31">
        <v>2.61</v>
      </c>
      <c r="T17" s="32">
        <v>2226</v>
      </c>
      <c r="U17" s="33">
        <f>($C16-R17)/(R15-R17)</f>
        <v>0.53658774681956112</v>
      </c>
      <c r="V17" s="30">
        <v>5925</v>
      </c>
      <c r="W17" s="31">
        <v>2.4300000000000002</v>
      </c>
      <c r="X17" s="32">
        <v>2439</v>
      </c>
      <c r="Y17" s="33">
        <f>($C16-V17)/(V15-V17)</f>
        <v>0.54345519428486033</v>
      </c>
      <c r="Z17" s="30">
        <v>6122</v>
      </c>
      <c r="AA17" s="31">
        <v>2.2000000000000002</v>
      </c>
      <c r="AB17" s="32">
        <v>2785</v>
      </c>
      <c r="AC17" s="33">
        <f>($C16-Z17)/(Z15-Z17)</f>
        <v>0.54989189756214818</v>
      </c>
      <c r="AD17" s="30">
        <v>5420</v>
      </c>
      <c r="AE17" s="8">
        <v>1.69</v>
      </c>
      <c r="AF17" s="13">
        <v>3205</v>
      </c>
      <c r="AG17" s="22">
        <f>($C16-AD17)/(AD15-AD17)</f>
        <v>1.124121296775153</v>
      </c>
      <c r="AH17" s="19" t="s">
        <v>9</v>
      </c>
      <c r="AI17" s="9" t="s">
        <v>10</v>
      </c>
      <c r="AJ17" s="10" t="s">
        <v>11</v>
      </c>
      <c r="AK17" s="55" t="s">
        <v>10</v>
      </c>
      <c r="AT17" s="64"/>
    </row>
    <row r="18" spans="1:46" x14ac:dyDescent="0.25">
      <c r="A18" s="90"/>
      <c r="B18" s="85">
        <v>0</v>
      </c>
      <c r="C18" s="77"/>
      <c r="D18" s="73">
        <f>IF(D19&gt;Z$3,(1-(D19-Z$3)/(AD$3-Z$3))*(AC18-AG18)+AG18,IF(D19&gt;V$3,(1-(D19-V$3)/(Z$3-V$3))*(Y18-AC18)+AC18,IF(D19&gt;R$3,(1-(D19-R$3)/(V$3-R$3))*(U18-Y18)+Y18,IF(D19&gt;N$3,(1-(D19-N$3)/(R$3-N$3))*(Q18-U18)+U18,IF(D19&gt;J$3,(1-(D19-J$3)/(N$3-J$3))*(M18-Q18)+Q18,IF(D19&gt;F$3,(1-(D19-F$3)/(J$3-F$3))*(I18-M18)+M18,I18))))))</f>
        <v>3.1956600089289893</v>
      </c>
      <c r="E18" s="69" t="s">
        <v>6</v>
      </c>
      <c r="F18" s="23">
        <v>11886</v>
      </c>
      <c r="G18" s="24">
        <v>3.8</v>
      </c>
      <c r="H18" s="25">
        <v>3129</v>
      </c>
      <c r="I18" s="42">
        <f>$C19/I19</f>
        <v>4.1292084802043423</v>
      </c>
      <c r="J18" s="23">
        <v>11992</v>
      </c>
      <c r="K18" s="24">
        <v>3.48</v>
      </c>
      <c r="L18" s="25">
        <v>3444</v>
      </c>
      <c r="M18" s="42">
        <f>$C19/M19</f>
        <v>3.7829836869637998</v>
      </c>
      <c r="N18" s="23">
        <v>12249</v>
      </c>
      <c r="O18" s="24">
        <v>3.04</v>
      </c>
      <c r="P18" s="25">
        <v>4035</v>
      </c>
      <c r="Q18" s="42">
        <f>$C19/Q19</f>
        <v>3.3522355265151917</v>
      </c>
      <c r="R18" s="23">
        <v>12292</v>
      </c>
      <c r="S18" s="24">
        <v>2.81</v>
      </c>
      <c r="T18" s="25">
        <v>4369</v>
      </c>
      <c r="U18" s="42">
        <f>$C19/U19</f>
        <v>3.0984902424326703</v>
      </c>
      <c r="V18" s="23">
        <v>10824</v>
      </c>
      <c r="W18" s="24">
        <v>2.27</v>
      </c>
      <c r="X18" s="25">
        <v>4766</v>
      </c>
      <c r="Y18" s="42">
        <f>$C19/Y19</f>
        <v>2.4195062777305769</v>
      </c>
      <c r="Z18" s="23">
        <v>10474</v>
      </c>
      <c r="AA18" s="24">
        <v>2.15</v>
      </c>
      <c r="AB18" s="25">
        <v>4878</v>
      </c>
      <c r="AC18" s="42">
        <f>$C19/AC19</f>
        <v>2.2926853743575415</v>
      </c>
      <c r="AD18" s="23">
        <v>8522</v>
      </c>
      <c r="AE18" s="4">
        <v>1.69</v>
      </c>
      <c r="AF18" s="11">
        <v>5030</v>
      </c>
      <c r="AG18" s="43">
        <f>$C19/AG19</f>
        <v>1.7596788340687257</v>
      </c>
      <c r="AH18" s="17" t="s">
        <v>9</v>
      </c>
      <c r="AI18" s="5" t="s">
        <v>10</v>
      </c>
      <c r="AJ18" s="6" t="s">
        <v>11</v>
      </c>
      <c r="AK18" s="53" t="s">
        <v>10</v>
      </c>
      <c r="AM18" s="64"/>
      <c r="AN18" s="64"/>
      <c r="AO18" s="64"/>
      <c r="AP18" s="64"/>
      <c r="AQ18" s="64"/>
      <c r="AR18" s="64"/>
      <c r="AS18" s="64"/>
      <c r="AT18" s="64"/>
    </row>
    <row r="19" spans="1:46" x14ac:dyDescent="0.25">
      <c r="A19" s="90"/>
      <c r="B19" s="86"/>
      <c r="C19" s="38">
        <f>C$1/(21+3.3)*(H$1-B18)</f>
        <v>6913.5802469135797</v>
      </c>
      <c r="D19" s="74">
        <f>(C19/P$1)^(1/1.3)*50+H$1</f>
        <v>43.085289213400358</v>
      </c>
      <c r="E19" s="70" t="s">
        <v>7</v>
      </c>
      <c r="F19" s="26">
        <v>9354</v>
      </c>
      <c r="G19" s="27">
        <v>4.09</v>
      </c>
      <c r="H19" s="28">
        <v>2288</v>
      </c>
      <c r="I19" s="29">
        <f>$C19/((G18-G20)*I20+G20)</f>
        <v>1674.3112584549006</v>
      </c>
      <c r="J19" s="26">
        <v>9186</v>
      </c>
      <c r="K19" s="27">
        <v>3.74</v>
      </c>
      <c r="L19" s="28">
        <v>2455</v>
      </c>
      <c r="M19" s="29">
        <f>$C19/((K18-K20)*M20+K20)</f>
        <v>1827.5469362286301</v>
      </c>
      <c r="N19" s="26">
        <v>9505</v>
      </c>
      <c r="O19" s="27">
        <v>3.3</v>
      </c>
      <c r="P19" s="28">
        <v>2882</v>
      </c>
      <c r="Q19" s="29">
        <f>$C19/((O18-O20)*Q20+O20)</f>
        <v>2062.3790280334433</v>
      </c>
      <c r="R19" s="26">
        <v>9428</v>
      </c>
      <c r="S19" s="27">
        <v>3</v>
      </c>
      <c r="T19" s="28">
        <v>3142</v>
      </c>
      <c r="U19" s="29">
        <f>$C19/((S18-S20)*U20+S20)</f>
        <v>2231.2738482228124</v>
      </c>
      <c r="V19" s="26">
        <v>8129</v>
      </c>
      <c r="W19" s="27">
        <v>2.37</v>
      </c>
      <c r="X19" s="28">
        <v>3427</v>
      </c>
      <c r="Y19" s="29">
        <f>$C19/((W18-W20)*Y20+W20)</f>
        <v>2857.4343082086593</v>
      </c>
      <c r="Z19" s="26">
        <v>7929</v>
      </c>
      <c r="AA19" s="27">
        <v>2.2400000000000002</v>
      </c>
      <c r="AB19" s="28">
        <v>3535</v>
      </c>
      <c r="AC19" s="29">
        <f>$C19/((AA18-AA20)*AC20+AA20)</f>
        <v>3015.4945481130003</v>
      </c>
      <c r="AD19" s="26">
        <v>6698</v>
      </c>
      <c r="AE19" s="2">
        <v>1.75</v>
      </c>
      <c r="AF19" s="12">
        <v>3829</v>
      </c>
      <c r="AG19" s="29">
        <f>$C19/((AE18-AE20)*AG20+AE20)</f>
        <v>3928.8875407610681</v>
      </c>
      <c r="AH19" s="18" t="s">
        <v>9</v>
      </c>
      <c r="AI19" s="3" t="s">
        <v>10</v>
      </c>
      <c r="AJ19" s="7" t="s">
        <v>11</v>
      </c>
      <c r="AK19" s="54" t="s">
        <v>10</v>
      </c>
      <c r="AT19" s="64"/>
    </row>
    <row r="20" spans="1:46" ht="15.75" thickBot="1" x14ac:dyDescent="0.3">
      <c r="A20" s="90"/>
      <c r="B20" s="87"/>
      <c r="C20" s="78"/>
      <c r="D20" s="75">
        <f>C19/D18</f>
        <v>2163.4279703085917</v>
      </c>
      <c r="E20" s="71" t="s">
        <v>8</v>
      </c>
      <c r="F20" s="30">
        <v>4636</v>
      </c>
      <c r="G20" s="31">
        <v>4.28</v>
      </c>
      <c r="H20" s="32">
        <v>1083</v>
      </c>
      <c r="I20" s="33">
        <f>($C19-F20)/(F18-F20)</f>
        <v>0.31414899957428688</v>
      </c>
      <c r="J20" s="30">
        <v>4617</v>
      </c>
      <c r="K20" s="31">
        <v>3.92</v>
      </c>
      <c r="L20" s="32">
        <v>1179</v>
      </c>
      <c r="M20" s="33">
        <f>($C19-J20)/(J18-J20)</f>
        <v>0.31140071144590908</v>
      </c>
      <c r="N20" s="30">
        <v>5243</v>
      </c>
      <c r="O20" s="31">
        <v>3.45</v>
      </c>
      <c r="P20" s="32">
        <v>1520</v>
      </c>
      <c r="Q20" s="33">
        <f>($C19-N20)/(N18-N20)</f>
        <v>0.23844993532880099</v>
      </c>
      <c r="R20" s="30">
        <v>6699</v>
      </c>
      <c r="S20" s="31">
        <v>3.11</v>
      </c>
      <c r="T20" s="32">
        <v>2152</v>
      </c>
      <c r="U20" s="33">
        <f>($C19-R20)/(R18-R20)</f>
        <v>3.836585855776501E-2</v>
      </c>
      <c r="V20" s="30">
        <v>6116</v>
      </c>
      <c r="W20" s="31">
        <v>2.4500000000000002</v>
      </c>
      <c r="X20" s="32">
        <v>2494</v>
      </c>
      <c r="Y20" s="33">
        <f>($C19-V20)/(V18-V20)</f>
        <v>0.16940956816346212</v>
      </c>
      <c r="Z20" s="30">
        <v>6232</v>
      </c>
      <c r="AA20" s="31">
        <v>2.3199999999999998</v>
      </c>
      <c r="AB20" s="32">
        <v>2689</v>
      </c>
      <c r="AC20" s="33">
        <f>($C19-Z20)/(Z18-Z20)</f>
        <v>0.16067426848504943</v>
      </c>
      <c r="AD20" s="30">
        <v>5752</v>
      </c>
      <c r="AE20" s="8">
        <v>1.81</v>
      </c>
      <c r="AF20" s="13">
        <v>3180</v>
      </c>
      <c r="AG20" s="22">
        <f>($C19-AD20)/(AD18-AD20)</f>
        <v>0.41934304942728506</v>
      </c>
      <c r="AH20" s="19" t="s">
        <v>9</v>
      </c>
      <c r="AI20" s="9" t="s">
        <v>10</v>
      </c>
      <c r="AJ20" s="10" t="s">
        <v>11</v>
      </c>
      <c r="AK20" s="55" t="s">
        <v>10</v>
      </c>
      <c r="AT20" s="64"/>
    </row>
    <row r="21" spans="1:46" x14ac:dyDescent="0.25">
      <c r="A21" s="90"/>
      <c r="B21" s="85">
        <v>5</v>
      </c>
      <c r="C21" s="77"/>
      <c r="D21" s="73">
        <f>IF(D22&gt;Z$3,(1-(D22-Z$3)/(AD$3-Z$3))*(AC21-AG21)+AG21,IF(D22&gt;V$3,(1-(D22-V$3)/(Z$3-V$3))*(Y21-AC21)+AC21,IF(D22&gt;R$3,(1-(D22-R$3)/(V$3-R$3))*(U21-Y21)+Y21,IF(D22&gt;N$3,(1-(D22-N$3)/(R$3-N$3))*(Q21-U21)+U21,IF(D22&gt;J$3,(1-(D22-J$3)/(N$3-J$3))*(M21-Q21)+Q21,IF(D22&gt;F$3,(1-(D22-F$3)/(J$3-F$3))*(I21-M21)+M21,I21))))))</f>
        <v>4.4252962834853253</v>
      </c>
      <c r="E21" s="69" t="s">
        <v>6</v>
      </c>
      <c r="F21" s="23">
        <v>13510</v>
      </c>
      <c r="G21" s="24">
        <v>4.55</v>
      </c>
      <c r="H21" s="25">
        <v>2972</v>
      </c>
      <c r="I21" s="42">
        <f>$C22/I22</f>
        <v>5.1954431156689278</v>
      </c>
      <c r="J21" s="23">
        <v>13616</v>
      </c>
      <c r="K21" s="24">
        <v>4.1500000000000004</v>
      </c>
      <c r="L21" s="25">
        <v>3283</v>
      </c>
      <c r="M21" s="42">
        <f>$C22/M22</f>
        <v>4.7329684525738251</v>
      </c>
      <c r="N21" s="23">
        <v>13783</v>
      </c>
      <c r="O21" s="24">
        <v>3.73</v>
      </c>
      <c r="P21" s="25">
        <v>3700</v>
      </c>
      <c r="Q21" s="42">
        <f>$C22/Q22</f>
        <v>4.3401965145638997</v>
      </c>
      <c r="R21" s="23">
        <v>13618</v>
      </c>
      <c r="S21" s="24">
        <v>3.26</v>
      </c>
      <c r="T21" s="25">
        <v>4175</v>
      </c>
      <c r="U21" s="42">
        <f>$C22/U22</f>
        <v>3.8050724731113479</v>
      </c>
      <c r="V21" s="23">
        <v>12813</v>
      </c>
      <c r="W21" s="24">
        <v>2.88</v>
      </c>
      <c r="X21" s="25">
        <v>4456</v>
      </c>
      <c r="Y21" s="42">
        <f>$C22/Y22</f>
        <v>3.2497436983262755</v>
      </c>
      <c r="Z21" s="23">
        <v>12819</v>
      </c>
      <c r="AA21" s="24">
        <v>2.73</v>
      </c>
      <c r="AB21" s="25">
        <v>4701</v>
      </c>
      <c r="AC21" s="42">
        <f>$C22/AC22</f>
        <v>3.1280344870369938</v>
      </c>
      <c r="AD21" s="23">
        <v>11570</v>
      </c>
      <c r="AE21" s="4">
        <v>2.29</v>
      </c>
      <c r="AF21" s="11">
        <v>5057</v>
      </c>
      <c r="AG21" s="43">
        <f>$C22/AG22</f>
        <v>2.6134675728612939</v>
      </c>
      <c r="AH21" s="14">
        <v>9921</v>
      </c>
      <c r="AI21" s="4">
        <v>1.92</v>
      </c>
      <c r="AJ21" s="11">
        <v>5157</v>
      </c>
      <c r="AK21" s="56">
        <f>$C22/AK22</f>
        <v>2.2061741892216782</v>
      </c>
      <c r="AM21" s="64"/>
      <c r="AN21" s="64"/>
      <c r="AO21" s="64"/>
      <c r="AP21" s="64"/>
      <c r="AQ21" s="64"/>
      <c r="AR21" s="64"/>
      <c r="AS21" s="64"/>
      <c r="AT21" s="64"/>
    </row>
    <row r="22" spans="1:46" x14ac:dyDescent="0.25">
      <c r="A22" s="90"/>
      <c r="B22" s="86"/>
      <c r="C22" s="38">
        <f>C$1/(21+3.3)*(H$1-B21)</f>
        <v>5267.4897119341558</v>
      </c>
      <c r="D22" s="74">
        <f>(C22/P$1)^(1/1.3)*50+H$1</f>
        <v>38.916677075345504</v>
      </c>
      <c r="E22" s="70" t="s">
        <v>7</v>
      </c>
      <c r="F22" s="26">
        <v>10768</v>
      </c>
      <c r="G22" s="27">
        <v>4.9400000000000004</v>
      </c>
      <c r="H22" s="28">
        <v>2180</v>
      </c>
      <c r="I22" s="29">
        <f>$C22/((G21-G23)*I23+G23)</f>
        <v>1013.8672668839242</v>
      </c>
      <c r="J22" s="26">
        <v>10566</v>
      </c>
      <c r="K22" s="27">
        <v>4.5</v>
      </c>
      <c r="L22" s="28">
        <v>2349</v>
      </c>
      <c r="M22" s="29">
        <f>$C22/((K21-K23)*M23+K23)</f>
        <v>1112.935732556944</v>
      </c>
      <c r="N22" s="26">
        <v>10833</v>
      </c>
      <c r="O22" s="27">
        <v>4.08</v>
      </c>
      <c r="P22" s="28">
        <v>2652</v>
      </c>
      <c r="Q22" s="29">
        <f>$C22/((O21-O23)*Q23+O23)</f>
        <v>1213.6523528966131</v>
      </c>
      <c r="R22" s="26">
        <v>10582</v>
      </c>
      <c r="S22" s="27">
        <v>3.51</v>
      </c>
      <c r="T22" s="28">
        <v>3014</v>
      </c>
      <c r="U22" s="29">
        <f>$C22/((S21-S23)*U23+S23)</f>
        <v>1384.333609716246</v>
      </c>
      <c r="V22" s="26">
        <v>9750</v>
      </c>
      <c r="W22" s="27">
        <v>3.03</v>
      </c>
      <c r="X22" s="28">
        <v>3216</v>
      </c>
      <c r="Y22" s="29">
        <f>$C22/((W21-W23)*Y23+W23)</f>
        <v>1620.8938922312814</v>
      </c>
      <c r="Z22" s="26">
        <v>9832</v>
      </c>
      <c r="AA22" s="27">
        <v>2.88</v>
      </c>
      <c r="AB22" s="28">
        <v>3419</v>
      </c>
      <c r="AC22" s="29">
        <f>$C22/((AA21-AA23)*AC23+AA23)</f>
        <v>1683.9615208091086</v>
      </c>
      <c r="AD22" s="26">
        <v>9210</v>
      </c>
      <c r="AE22" s="2">
        <v>2.38</v>
      </c>
      <c r="AF22" s="12">
        <v>3862</v>
      </c>
      <c r="AG22" s="29">
        <f>$C22/((AE21-AE23)*AG23+AE23)</f>
        <v>2015.5175318158501</v>
      </c>
      <c r="AH22" s="15">
        <v>8195</v>
      </c>
      <c r="AI22" s="2">
        <v>2.02</v>
      </c>
      <c r="AJ22" s="12">
        <v>4048</v>
      </c>
      <c r="AK22" s="48">
        <f>$C22/((AI21-AI23)*AK23+AI23)</f>
        <v>2387.6127903538236</v>
      </c>
      <c r="AT22" s="64"/>
    </row>
    <row r="23" spans="1:46" ht="15.75" thickBot="1" x14ac:dyDescent="0.3">
      <c r="A23" s="90"/>
      <c r="B23" s="87"/>
      <c r="C23" s="78"/>
      <c r="D23" s="75">
        <f>C22/D21</f>
        <v>1190.3134557547696</v>
      </c>
      <c r="E23" s="71" t="s">
        <v>8</v>
      </c>
      <c r="F23" s="30">
        <v>5337</v>
      </c>
      <c r="G23" s="31">
        <v>5.19</v>
      </c>
      <c r="H23" s="32">
        <v>1028</v>
      </c>
      <c r="I23" s="33">
        <f>($C22-F23)/(F21-F23)</f>
        <v>-8.5048682326984183E-3</v>
      </c>
      <c r="J23" s="30">
        <v>5310</v>
      </c>
      <c r="K23" s="31">
        <v>4.7300000000000004</v>
      </c>
      <c r="L23" s="32">
        <v>1123</v>
      </c>
      <c r="M23" s="33">
        <f>($C22-J23)/(J21-J23)</f>
        <v>-5.1180216790084488E-3</v>
      </c>
      <c r="N23" s="30">
        <v>5968</v>
      </c>
      <c r="O23" s="31">
        <v>4.29</v>
      </c>
      <c r="P23" s="32">
        <v>1391</v>
      </c>
      <c r="Q23" s="33">
        <f>($C22-N23)/(N21-N23)</f>
        <v>-8.9636633149820108E-2</v>
      </c>
      <c r="R23" s="30">
        <v>7490</v>
      </c>
      <c r="S23" s="31">
        <v>3.66</v>
      </c>
      <c r="T23" s="32">
        <v>2048</v>
      </c>
      <c r="U23" s="33">
        <f>($C22-R23)/(R21-R23)</f>
        <v>-0.3626811827783688</v>
      </c>
      <c r="V23" s="30">
        <v>7303</v>
      </c>
      <c r="W23" s="31">
        <v>3.15</v>
      </c>
      <c r="X23" s="32">
        <v>2321</v>
      </c>
      <c r="Y23" s="33">
        <f>($C22-V23)/(V21-V23)</f>
        <v>-0.36942110491213143</v>
      </c>
      <c r="Z23" s="30">
        <v>8076</v>
      </c>
      <c r="AA23" s="31">
        <v>2.98</v>
      </c>
      <c r="AB23" s="32">
        <v>2706</v>
      </c>
      <c r="AC23" s="33">
        <f>($C22-Z23)/(Z21-Z23)</f>
        <v>-0.59213794814797471</v>
      </c>
      <c r="AD23" s="30">
        <v>7868</v>
      </c>
      <c r="AE23" s="8">
        <v>2.48</v>
      </c>
      <c r="AF23" s="13">
        <v>3177</v>
      </c>
      <c r="AG23" s="22">
        <f>($C22-AD23)/(AD21-AD23)</f>
        <v>-0.70246090979628417</v>
      </c>
      <c r="AH23" s="16">
        <v>6994</v>
      </c>
      <c r="AI23" s="8">
        <v>2.1</v>
      </c>
      <c r="AJ23" s="13">
        <v>3328</v>
      </c>
      <c r="AK23" s="57">
        <f>($C22-AH23)/(AH21-AH23)</f>
        <v>-0.58985660678710083</v>
      </c>
      <c r="AT23" s="64"/>
    </row>
    <row r="24" spans="1:46" x14ac:dyDescent="0.25">
      <c r="A24" s="90"/>
      <c r="B24" s="85">
        <v>7</v>
      </c>
      <c r="C24" s="77"/>
      <c r="D24" s="73">
        <f>IF(D25&gt;Z$3,(1-(D25-Z$3)/(AD$3-Z$3))*(AC24-AG24)+AG24,IF(D25&gt;V$3,(1-(D25-V$3)/(Z$3-V$3))*(Y24-AC24)+AC24,IF(D25&gt;R$3,(1-(D25-R$3)/(V$3-R$3))*(U24-Y24)+Y24,IF(D25&gt;N$3,(1-(D25-N$3)/(R$3-N$3))*(Q24-U24)+U24,IF(D25&gt;J$3,(1-(D25-J$3)/(N$3-J$3))*(M24-Q24)+Q24,IF(D25&gt;F$3,(1-(D25-F$3)/(J$3-F$3))*(I24-M24)+M24,I24))))))</f>
        <v>5.2278743950035631</v>
      </c>
      <c r="E24" s="69" t="s">
        <v>6</v>
      </c>
      <c r="F24" s="23">
        <v>14260</v>
      </c>
      <c r="G24" s="24">
        <v>5.04</v>
      </c>
      <c r="H24" s="25">
        <v>2829</v>
      </c>
      <c r="I24" s="42">
        <f>$C25/I25</f>
        <v>5.8694041338997609</v>
      </c>
      <c r="J24" s="23">
        <v>14571</v>
      </c>
      <c r="K24" s="24">
        <v>4.6900000000000004</v>
      </c>
      <c r="L24" s="25">
        <v>3107</v>
      </c>
      <c r="M24" s="42">
        <f>$C25/M25</f>
        <v>5.4545987860311183</v>
      </c>
      <c r="N24" s="23">
        <v>14796</v>
      </c>
      <c r="O24" s="24">
        <v>4.1399999999999997</v>
      </c>
      <c r="P24" s="25">
        <v>3574</v>
      </c>
      <c r="Q24" s="42">
        <f>$C25/Q25</f>
        <v>4.9316383717600401</v>
      </c>
      <c r="R24" s="23">
        <v>14508</v>
      </c>
      <c r="S24" s="24">
        <v>3.63</v>
      </c>
      <c r="T24" s="25">
        <v>3997</v>
      </c>
      <c r="U24" s="42">
        <f>$C25/U25</f>
        <v>4.3317352723932236</v>
      </c>
      <c r="V24" s="23">
        <v>13908</v>
      </c>
      <c r="W24" s="24">
        <v>3.14</v>
      </c>
      <c r="X24" s="25">
        <v>4428</v>
      </c>
      <c r="Y24" s="42">
        <f>$C25/Y25</f>
        <v>3.6295792827671001</v>
      </c>
      <c r="Z24" s="23">
        <v>13852</v>
      </c>
      <c r="AA24" s="24">
        <v>2.97</v>
      </c>
      <c r="AB24" s="25">
        <v>4664</v>
      </c>
      <c r="AC24" s="42">
        <f>$C25/AC25</f>
        <v>3.5010003735383539</v>
      </c>
      <c r="AD24" s="23">
        <v>12949</v>
      </c>
      <c r="AE24" s="4">
        <v>2.56</v>
      </c>
      <c r="AF24" s="11">
        <v>5068</v>
      </c>
      <c r="AG24" s="43">
        <f>$C25/AG25</f>
        <v>3.0130438581656236</v>
      </c>
      <c r="AH24" s="14">
        <v>11541</v>
      </c>
      <c r="AI24" s="4">
        <v>2.23</v>
      </c>
      <c r="AJ24" s="11">
        <v>5168</v>
      </c>
      <c r="AK24" s="56">
        <f>$C25/AK25</f>
        <v>2.6874885783280491</v>
      </c>
      <c r="AM24" s="64"/>
      <c r="AN24" s="64"/>
      <c r="AO24" s="64"/>
      <c r="AP24" s="64"/>
      <c r="AQ24" s="64"/>
      <c r="AR24" s="64"/>
      <c r="AS24" s="64"/>
      <c r="AT24" s="64"/>
    </row>
    <row r="25" spans="1:46" x14ac:dyDescent="0.25">
      <c r="A25" s="90"/>
      <c r="B25" s="86"/>
      <c r="C25" s="38">
        <f>C$1/(21+3.3)*(H$1-B24)</f>
        <v>4609.0534979423865</v>
      </c>
      <c r="D25" s="74">
        <f>(C25/P$1)^(1/1.3)*50+H$1</f>
        <v>37.167701271840741</v>
      </c>
      <c r="E25" s="70" t="s">
        <v>7</v>
      </c>
      <c r="F25" s="26">
        <v>11265</v>
      </c>
      <c r="G25" s="27">
        <v>5.5</v>
      </c>
      <c r="H25" s="28">
        <v>2048</v>
      </c>
      <c r="I25" s="29">
        <f>$C25/((G24-G26)*I26+G26)</f>
        <v>785.26770227355769</v>
      </c>
      <c r="J25" s="26">
        <v>11205</v>
      </c>
      <c r="K25" s="27">
        <v>5.1100000000000003</v>
      </c>
      <c r="L25" s="28">
        <v>2193</v>
      </c>
      <c r="M25" s="29">
        <f>$C25/((K24-K26)*M26+K26)</f>
        <v>844.98487950128992</v>
      </c>
      <c r="N25" s="26">
        <v>11526</v>
      </c>
      <c r="O25" s="27">
        <v>4.5599999999999996</v>
      </c>
      <c r="P25" s="28">
        <v>2528</v>
      </c>
      <c r="Q25" s="29">
        <f>$C25/((O24-O26)*Q26+O26)</f>
        <v>934.58870065070744</v>
      </c>
      <c r="R25" s="26">
        <v>11171</v>
      </c>
      <c r="S25" s="27">
        <v>3.93</v>
      </c>
      <c r="T25" s="28">
        <v>2846</v>
      </c>
      <c r="U25" s="29">
        <f>$C25/((S24-S26)*U26+S26)</f>
        <v>1064.0201231401541</v>
      </c>
      <c r="V25" s="26">
        <v>10487</v>
      </c>
      <c r="W25" s="27">
        <v>3.31</v>
      </c>
      <c r="X25" s="28">
        <v>3166</v>
      </c>
      <c r="Y25" s="29">
        <f>$C25/((W24-W26)*Y26+W26)</f>
        <v>1269.8588841482917</v>
      </c>
      <c r="Z25" s="26">
        <v>10528</v>
      </c>
      <c r="AA25" s="27">
        <v>3.13</v>
      </c>
      <c r="AB25" s="28">
        <v>3361</v>
      </c>
      <c r="AC25" s="29">
        <f>$C25/((AA24-AA26)*AC26+AA26)</f>
        <v>1316.4961457242455</v>
      </c>
      <c r="AD25" s="26">
        <v>10217</v>
      </c>
      <c r="AE25" s="2">
        <v>2.66</v>
      </c>
      <c r="AF25" s="12">
        <v>3836</v>
      </c>
      <c r="AG25" s="29">
        <f>$C25/((AE24-AE26)*AG26+AE26)</f>
        <v>1529.700102257533</v>
      </c>
      <c r="AH25" s="15">
        <v>9452</v>
      </c>
      <c r="AI25" s="2">
        <v>2.35</v>
      </c>
      <c r="AJ25" s="12">
        <v>4201</v>
      </c>
      <c r="AK25" s="48">
        <f>$C25/((AI24-AI26)*AK26+AI26)</f>
        <v>1715.0039390343341</v>
      </c>
      <c r="AT25" s="64"/>
    </row>
    <row r="26" spans="1:46" ht="15.75" thickBot="1" x14ac:dyDescent="0.3">
      <c r="A26" s="90"/>
      <c r="B26" s="87"/>
      <c r="C26" s="78"/>
      <c r="D26" s="75">
        <f>C25/D24</f>
        <v>881.63049639207043</v>
      </c>
      <c r="E26" s="71" t="s">
        <v>8</v>
      </c>
      <c r="F26" s="30">
        <v>5533</v>
      </c>
      <c r="G26" s="31">
        <v>5.79</v>
      </c>
      <c r="H26" s="32">
        <v>955</v>
      </c>
      <c r="I26" s="33">
        <f>($C25-F26)/(F24-F26)</f>
        <v>-0.10587217853301405</v>
      </c>
      <c r="J26" s="30">
        <v>5581</v>
      </c>
      <c r="K26" s="31">
        <v>5.38</v>
      </c>
      <c r="L26" s="32">
        <v>1037</v>
      </c>
      <c r="M26" s="33">
        <f>($C25-J26)/(J24-J26)</f>
        <v>-0.1081141826537946</v>
      </c>
      <c r="N26" s="30">
        <v>6303</v>
      </c>
      <c r="O26" s="31">
        <v>4.8</v>
      </c>
      <c r="P26" s="32">
        <v>1313</v>
      </c>
      <c r="Q26" s="33">
        <f>($C25-N26)/(N24-N26)</f>
        <v>-0.19945207842430396</v>
      </c>
      <c r="R26" s="30">
        <v>7878</v>
      </c>
      <c r="S26" s="31">
        <v>4.0999999999999996</v>
      </c>
      <c r="T26" s="32">
        <v>1921</v>
      </c>
      <c r="U26" s="33">
        <f>($C25-R26)/(R24-R26)</f>
        <v>-0.49305377104941378</v>
      </c>
      <c r="V26" s="30">
        <v>7830</v>
      </c>
      <c r="W26" s="31">
        <v>3.46</v>
      </c>
      <c r="X26" s="32">
        <v>2261</v>
      </c>
      <c r="Y26" s="33">
        <f>($C25-V26)/(V24-V26)</f>
        <v>-0.52993525864718882</v>
      </c>
      <c r="Z26" s="30">
        <v>8630</v>
      </c>
      <c r="AA26" s="31">
        <v>3.27</v>
      </c>
      <c r="AB26" s="32">
        <v>2636</v>
      </c>
      <c r="AC26" s="33">
        <f>($C25-Z26)/(Z24-Z26)</f>
        <v>-0.77000124512784629</v>
      </c>
      <c r="AD26" s="30">
        <v>8715</v>
      </c>
      <c r="AE26" s="8">
        <v>2.79</v>
      </c>
      <c r="AF26" s="13">
        <v>3128</v>
      </c>
      <c r="AG26" s="22">
        <f>($C25-AD26)/(AD24-AD26)</f>
        <v>-0.96975590506792952</v>
      </c>
      <c r="AH26" s="16">
        <v>8056</v>
      </c>
      <c r="AI26" s="8">
        <v>2.46</v>
      </c>
      <c r="AJ26" s="13">
        <v>3278</v>
      </c>
      <c r="AK26" s="57">
        <f>($C25-AH26)/(AH24-AH26)</f>
        <v>-0.98908077533934391</v>
      </c>
      <c r="AT26" s="64"/>
    </row>
    <row r="27" spans="1:46" x14ac:dyDescent="0.25">
      <c r="A27" s="90"/>
      <c r="B27" s="85">
        <v>10</v>
      </c>
      <c r="C27" s="67"/>
      <c r="D27" s="73">
        <f>IF(D28&gt;Z$3,(1-(D28-Z$3)/(AD$3-Z$3))*(AC27-AG27)+AG27,IF(D28&gt;V$3,(1-(D28-V$3)/(Z$3-V$3))*(Y27-AC27)+AC27,IF(D28&gt;R$3,(1-(D28-R$3)/(V$3-R$3))*(U27-Y27)+Y27,IF(D28&gt;N$3,(1-(D28-N$3)/(R$3-N$3))*(Q27-U27)+U27,IF(D28&gt;J$3,(1-(D28-J$3)/(N$3-J$3))*(M27-Q27)+Q27,IF(D28&gt;F$3,(1-(D28-F$3)/(J$3-F$3))*(I27-M27)+M27,I27))))))</f>
        <v>6.0426725873009035</v>
      </c>
      <c r="E27" s="69" t="s">
        <v>6</v>
      </c>
      <c r="F27" s="23">
        <v>14361</v>
      </c>
      <c r="G27" s="24">
        <v>5.49</v>
      </c>
      <c r="H27" s="25">
        <v>2616</v>
      </c>
      <c r="I27" s="42">
        <f>$C28/I28</f>
        <v>6.5086781578828345</v>
      </c>
      <c r="J27" s="23">
        <v>14303</v>
      </c>
      <c r="K27" s="24">
        <v>5.0599999999999996</v>
      </c>
      <c r="L27" s="25">
        <v>2827</v>
      </c>
      <c r="M27" s="42">
        <f>$C28/M28</f>
        <v>5.9827367677129635</v>
      </c>
      <c r="N27" s="23">
        <v>14606</v>
      </c>
      <c r="O27" s="24">
        <v>4.37</v>
      </c>
      <c r="P27" s="25">
        <v>3342</v>
      </c>
      <c r="Q27" s="42">
        <f>$C28/Q28</f>
        <v>5.3033843865175641</v>
      </c>
      <c r="R27" s="23">
        <v>14320</v>
      </c>
      <c r="S27" s="24">
        <v>3.69</v>
      </c>
      <c r="T27" s="25">
        <v>3885</v>
      </c>
      <c r="U27" s="42">
        <f>$C28/U28</f>
        <v>4.4755557548556908</v>
      </c>
      <c r="V27" s="23">
        <v>13539</v>
      </c>
      <c r="W27" s="24">
        <v>3.3</v>
      </c>
      <c r="X27" s="25">
        <v>4107</v>
      </c>
      <c r="Y27" s="42">
        <f>$C28/Y28</f>
        <v>3.8661318580876904</v>
      </c>
      <c r="Z27" s="23">
        <v>13117</v>
      </c>
      <c r="AA27" s="24">
        <v>2.99</v>
      </c>
      <c r="AB27" s="25">
        <v>4384</v>
      </c>
      <c r="AC27" s="42">
        <f>$C28/AC28</f>
        <v>3.5422991754160105</v>
      </c>
      <c r="AD27" s="23">
        <v>12702</v>
      </c>
      <c r="AE27" s="4">
        <v>2.65</v>
      </c>
      <c r="AF27" s="11">
        <v>4788</v>
      </c>
      <c r="AG27" s="43">
        <f>$C28/AG28</f>
        <v>3.1462076952483757</v>
      </c>
      <c r="AH27" s="14">
        <v>11688</v>
      </c>
      <c r="AI27" s="4">
        <v>2.39</v>
      </c>
      <c r="AJ27" s="11">
        <v>4888</v>
      </c>
      <c r="AK27" s="56">
        <f>$C28/AK28</f>
        <v>2.9099684093378135</v>
      </c>
      <c r="AM27" s="64"/>
      <c r="AN27" s="64"/>
      <c r="AO27" s="64"/>
      <c r="AP27" s="64"/>
      <c r="AQ27" s="64"/>
      <c r="AR27" s="64"/>
      <c r="AS27" s="64"/>
      <c r="AT27" s="64"/>
    </row>
    <row r="28" spans="1:46" x14ac:dyDescent="0.25">
      <c r="A28" s="90"/>
      <c r="B28" s="86"/>
      <c r="C28" s="38">
        <f>C$1/(21+3.3)*(H$1-B27)</f>
        <v>3621.399176954732</v>
      </c>
      <c r="D28" s="74">
        <f>(C28/P$1)^(1/1.3)*50+H$1</f>
        <v>34.430204384859486</v>
      </c>
      <c r="E28" s="70" t="s">
        <v>7</v>
      </c>
      <c r="F28" s="26">
        <v>11265</v>
      </c>
      <c r="G28" s="27">
        <v>5.99</v>
      </c>
      <c r="H28" s="28">
        <v>1874</v>
      </c>
      <c r="I28" s="29">
        <f>$C28/((G27-G29)*I29+G29)</f>
        <v>556.39549062181823</v>
      </c>
      <c r="J28" s="26">
        <v>10884</v>
      </c>
      <c r="K28" s="27">
        <v>5.51</v>
      </c>
      <c r="L28" s="28">
        <v>1974</v>
      </c>
      <c r="M28" s="29">
        <f>$C28/((K27-K29)*M29+K29)</f>
        <v>605.30812528780098</v>
      </c>
      <c r="N28" s="26">
        <v>11261</v>
      </c>
      <c r="O28" s="27">
        <v>4.8099999999999996</v>
      </c>
      <c r="P28" s="28">
        <v>2339</v>
      </c>
      <c r="Q28" s="29">
        <f>$C28/((O27-O29)*Q29+O29)</f>
        <v>682.84682252358903</v>
      </c>
      <c r="R28" s="26">
        <v>10912</v>
      </c>
      <c r="S28" s="27">
        <v>3.99</v>
      </c>
      <c r="T28" s="28">
        <v>2737</v>
      </c>
      <c r="U28" s="29">
        <f>$C28/((S27-S29)*U29+S29)</f>
        <v>809.15072346618547</v>
      </c>
      <c r="V28" s="26">
        <v>10100</v>
      </c>
      <c r="W28" s="27">
        <v>3.44</v>
      </c>
      <c r="X28" s="28">
        <v>2934</v>
      </c>
      <c r="Y28" s="29">
        <f>$C28/((W27-W29)*Y29+W29)</f>
        <v>936.69830980518839</v>
      </c>
      <c r="Z28" s="26">
        <v>9864</v>
      </c>
      <c r="AA28" s="27">
        <v>3.13</v>
      </c>
      <c r="AB28" s="28">
        <v>3156</v>
      </c>
      <c r="AC28" s="29">
        <f>$C28/((AA27-AA29)*AC29+AA29)</f>
        <v>1022.3301301278235</v>
      </c>
      <c r="AD28" s="26">
        <v>9920</v>
      </c>
      <c r="AE28" s="2">
        <v>2.74</v>
      </c>
      <c r="AF28" s="12">
        <v>3621</v>
      </c>
      <c r="AG28" s="29">
        <f>$C28/((AE27-AE29)*AG29+AE29)</f>
        <v>1151.0362721520337</v>
      </c>
      <c r="AH28" s="15">
        <v>9479</v>
      </c>
      <c r="AI28" s="2">
        <v>2.4900000000000002</v>
      </c>
      <c r="AJ28" s="12">
        <v>3802</v>
      </c>
      <c r="AK28" s="48">
        <f>$C28/((AI27-AI29)*AK29+AI29)</f>
        <v>1244.4805810722908</v>
      </c>
      <c r="AT28" s="64"/>
    </row>
    <row r="29" spans="1:46" ht="15.75" thickBot="1" x14ac:dyDescent="0.3">
      <c r="A29" s="90"/>
      <c r="B29" s="87"/>
      <c r="C29" s="39"/>
      <c r="D29" s="75">
        <f>C28/D27</f>
        <v>599.30421922335393</v>
      </c>
      <c r="E29" s="71" t="s">
        <v>8</v>
      </c>
      <c r="F29" s="30">
        <v>5716</v>
      </c>
      <c r="G29" s="31">
        <v>6.31</v>
      </c>
      <c r="H29" s="32">
        <v>906</v>
      </c>
      <c r="I29" s="33">
        <f>($C28-F29)/(F27-F29)</f>
        <v>-0.2422904364424833</v>
      </c>
      <c r="J29" s="30">
        <v>5621</v>
      </c>
      <c r="K29" s="31">
        <v>5.81</v>
      </c>
      <c r="L29" s="32">
        <v>968</v>
      </c>
      <c r="M29" s="33">
        <f>($C28-J29)/(J27-J29)</f>
        <v>-0.23031569028395163</v>
      </c>
      <c r="N29" s="30">
        <v>6368</v>
      </c>
      <c r="O29" s="31">
        <v>5.07</v>
      </c>
      <c r="P29" s="32">
        <v>1257</v>
      </c>
      <c r="Q29" s="33">
        <f>($C28-N29)/(N27-N29)</f>
        <v>-0.33340626645366206</v>
      </c>
      <c r="R29" s="30">
        <v>7919</v>
      </c>
      <c r="S29" s="31">
        <v>4.16</v>
      </c>
      <c r="T29" s="32">
        <v>1902</v>
      </c>
      <c r="U29" s="33">
        <f>($C28-R29)/(R27-R29)</f>
        <v>-0.67139522309721422</v>
      </c>
      <c r="V29" s="30">
        <v>7758</v>
      </c>
      <c r="W29" s="31">
        <v>3.63</v>
      </c>
      <c r="X29" s="32">
        <v>2135</v>
      </c>
      <c r="Y29" s="33">
        <f>($C28-V29)/(V27-V29)</f>
        <v>-0.7155510851142135</v>
      </c>
      <c r="Z29" s="30">
        <v>8303</v>
      </c>
      <c r="AA29" s="31">
        <v>3.27</v>
      </c>
      <c r="AB29" s="32">
        <v>2540</v>
      </c>
      <c r="AC29" s="33">
        <f>($C28-Z29)/(Z27-Z29)</f>
        <v>-0.97249705505718076</v>
      </c>
      <c r="AD29" s="30">
        <v>8676</v>
      </c>
      <c r="AE29" s="8">
        <v>2.87</v>
      </c>
      <c r="AF29" s="13">
        <v>3026</v>
      </c>
      <c r="AG29" s="22">
        <f>($C28-AD29)/(AD27-AD29)</f>
        <v>-1.2554895238562513</v>
      </c>
      <c r="AH29" s="16">
        <v>8275</v>
      </c>
      <c r="AI29" s="8">
        <v>2.61</v>
      </c>
      <c r="AJ29" s="13">
        <v>3173</v>
      </c>
      <c r="AK29" s="57">
        <f>($C28-AH29)/(AH27-AH29)</f>
        <v>-1.363492769717336</v>
      </c>
      <c r="AT29" s="64"/>
    </row>
    <row r="30" spans="1:46" x14ac:dyDescent="0.25">
      <c r="A30" s="90"/>
      <c r="B30" s="85">
        <v>15</v>
      </c>
      <c r="C30" s="67"/>
      <c r="D30" s="73">
        <f>IF(D31&gt;Z$3,(1-(D31-Z$3)/(AD$3-Z$3))*(AC30-AG30)+AG30,IF(D31&gt;V$3,(1-(D31-V$3)/(Z$3-V$3))*(Y30-AC30)+AC30,IF(D31&gt;R$3,(1-(D31-R$3)/(V$3-R$3))*(U30-Y30)+Y30,IF(D31&gt;N$3,(1-(D31-N$3)/(R$3-N$3))*(Q30-U30)+U30,IF(D31&gt;J$3,(1-(D31-J$3)/(N$3-J$3))*(M30-Q30)+Q30,IF(D31&gt;F$3,(1-(D31-F$3)/(J$3-F$3))*(I30-M30)+M30,I30))))))</f>
        <v>8.1256809830844912</v>
      </c>
      <c r="E30" s="69" t="s">
        <v>6</v>
      </c>
      <c r="F30" s="23">
        <v>14361</v>
      </c>
      <c r="G30" s="24">
        <v>6.65</v>
      </c>
      <c r="H30" s="25">
        <v>2210</v>
      </c>
      <c r="I30" s="47">
        <f>$C31/I31</f>
        <v>8.1256809830844912</v>
      </c>
      <c r="J30" s="23">
        <v>14364</v>
      </c>
      <c r="K30" s="24">
        <v>5.43</v>
      </c>
      <c r="L30" s="25">
        <v>2646</v>
      </c>
      <c r="M30" s="42">
        <f>$C31/M31</f>
        <v>6.605424534426211</v>
      </c>
      <c r="N30" s="23">
        <v>14955</v>
      </c>
      <c r="O30" s="24">
        <v>4.72</v>
      </c>
      <c r="P30" s="25">
        <v>3171</v>
      </c>
      <c r="Q30" s="42">
        <f>$C31/Q31</f>
        <v>5.9644729604879849</v>
      </c>
      <c r="R30" s="23">
        <v>14605</v>
      </c>
      <c r="S30" s="24">
        <v>4.1399999999999997</v>
      </c>
      <c r="T30" s="25">
        <v>3530</v>
      </c>
      <c r="U30" s="42">
        <f>$C31/U31</f>
        <v>5.2063693962102526</v>
      </c>
      <c r="V30" s="23">
        <v>13424</v>
      </c>
      <c r="W30" s="24">
        <v>3.6</v>
      </c>
      <c r="X30" s="25">
        <v>3733</v>
      </c>
      <c r="Y30" s="42">
        <f>$C31/Y31</f>
        <v>4.4462366691401245</v>
      </c>
      <c r="Z30" s="23">
        <v>12049</v>
      </c>
      <c r="AA30" s="24">
        <v>3.03</v>
      </c>
      <c r="AB30" s="25">
        <v>3974</v>
      </c>
      <c r="AC30" s="42">
        <f>$C31/AC31</f>
        <v>3.7466486619415247</v>
      </c>
      <c r="AD30" s="23">
        <v>12291</v>
      </c>
      <c r="AE30" s="4">
        <v>2.85</v>
      </c>
      <c r="AF30" s="11">
        <v>4320</v>
      </c>
      <c r="AG30" s="43">
        <f>$C31/AG31</f>
        <v>3.5446593507087329</v>
      </c>
      <c r="AH30" s="14">
        <v>11733</v>
      </c>
      <c r="AI30" s="4">
        <v>2.65</v>
      </c>
      <c r="AJ30" s="11">
        <v>4420</v>
      </c>
      <c r="AK30" s="56">
        <f>$C31/AK31</f>
        <v>3.4974032379114397</v>
      </c>
      <c r="AM30" s="64"/>
      <c r="AN30" s="64"/>
      <c r="AO30" s="64"/>
      <c r="AP30" s="64"/>
      <c r="AQ30" s="64"/>
      <c r="AR30" s="64"/>
      <c r="AS30" s="64"/>
      <c r="AT30" s="64"/>
    </row>
    <row r="31" spans="1:46" x14ac:dyDescent="0.25">
      <c r="A31" s="90"/>
      <c r="B31" s="86"/>
      <c r="C31" s="38">
        <f>C$1/(21+3.3)*(H$1-B30)</f>
        <v>1975.3086419753085</v>
      </c>
      <c r="D31" s="74">
        <f>(C31/P$1)^(1/1.3)*50+H$1</f>
        <v>29.425374434464715</v>
      </c>
      <c r="E31" s="70" t="s">
        <v>7</v>
      </c>
      <c r="F31" s="26">
        <v>11265</v>
      </c>
      <c r="G31" s="27">
        <v>7.32</v>
      </c>
      <c r="H31" s="28">
        <v>1579</v>
      </c>
      <c r="I31" s="48">
        <f>$C31/((G30-G32)*I32+G32)</f>
        <v>243.09453522570925</v>
      </c>
      <c r="J31" s="26">
        <v>11003</v>
      </c>
      <c r="K31" s="27">
        <v>5.97</v>
      </c>
      <c r="L31" s="28">
        <v>1843</v>
      </c>
      <c r="M31" s="29">
        <f>$C31/((K30-K32)*M32+K32)</f>
        <v>299.04340465633618</v>
      </c>
      <c r="N31" s="26">
        <v>11605</v>
      </c>
      <c r="O31" s="27">
        <v>5.24</v>
      </c>
      <c r="P31" s="28">
        <v>2214</v>
      </c>
      <c r="Q31" s="29">
        <f>$C31/((O30-O32)*Q32+O32)</f>
        <v>331.17907568042659</v>
      </c>
      <c r="R31" s="26">
        <v>11202</v>
      </c>
      <c r="S31" s="27">
        <v>4.5199999999999996</v>
      </c>
      <c r="T31" s="28">
        <v>2481</v>
      </c>
      <c r="U31" s="29">
        <f>$C31/((S30-S32)*U32+S32)</f>
        <v>379.40232274205272</v>
      </c>
      <c r="V31" s="26">
        <v>10081</v>
      </c>
      <c r="W31" s="27">
        <v>3.79</v>
      </c>
      <c r="X31" s="28">
        <v>2659</v>
      </c>
      <c r="Y31" s="29">
        <f>$C31/((W30-W32)*Y32+W32)</f>
        <v>444.26529421730521</v>
      </c>
      <c r="Z31" s="26">
        <v>9121</v>
      </c>
      <c r="AA31" s="27">
        <v>3.2</v>
      </c>
      <c r="AB31" s="28">
        <v>2853</v>
      </c>
      <c r="AC31" s="29">
        <f>$C31/((AA30-AA32)*AC32+AA32)</f>
        <v>527.2201426412098</v>
      </c>
      <c r="AD31" s="26">
        <v>9920</v>
      </c>
      <c r="AE31" s="2">
        <v>2.97</v>
      </c>
      <c r="AF31" s="12">
        <v>3257</v>
      </c>
      <c r="AG31" s="29">
        <f>$C31/((AE30-AE32)*AG32+AE32)</f>
        <v>557.26332110879923</v>
      </c>
      <c r="AH31" s="15">
        <v>9574</v>
      </c>
      <c r="AI31" s="2">
        <v>2.82</v>
      </c>
      <c r="AJ31" s="12">
        <v>3395</v>
      </c>
      <c r="AK31" s="48">
        <f>$C31/((AI30-AI32)*AK32+AI32)</f>
        <v>564.79293567387231</v>
      </c>
    </row>
    <row r="32" spans="1:46" ht="15.75" thickBot="1" x14ac:dyDescent="0.3">
      <c r="A32" s="91"/>
      <c r="B32" s="87"/>
      <c r="C32" s="20"/>
      <c r="D32" s="75">
        <f>C31/D30</f>
        <v>243.09453522570925</v>
      </c>
      <c r="E32" s="71" t="s">
        <v>8</v>
      </c>
      <c r="F32" s="30">
        <v>5716</v>
      </c>
      <c r="G32" s="31">
        <v>7.68</v>
      </c>
      <c r="H32" s="32">
        <v>752</v>
      </c>
      <c r="I32" s="49">
        <f>($C31-F32)/(F30-F32)</f>
        <v>-0.43269998357717659</v>
      </c>
      <c r="J32" s="30">
        <v>5616</v>
      </c>
      <c r="K32" s="31">
        <v>6.26</v>
      </c>
      <c r="L32" s="32">
        <v>898</v>
      </c>
      <c r="M32" s="33">
        <f>($C31-J32)/(J30-J32)</f>
        <v>-0.4161741378629048</v>
      </c>
      <c r="N32" s="30">
        <v>6924</v>
      </c>
      <c r="O32" s="31">
        <v>5.49</v>
      </c>
      <c r="P32" s="32">
        <v>1261</v>
      </c>
      <c r="Q32" s="33">
        <f>($C31-N32)/(N30-N32)</f>
        <v>-0.61619864998439688</v>
      </c>
      <c r="R32" s="30">
        <v>8091</v>
      </c>
      <c r="S32" s="31">
        <v>4.6900000000000004</v>
      </c>
      <c r="T32" s="32">
        <v>1724</v>
      </c>
      <c r="U32" s="33">
        <f>($C31-R32)/(R30-R32)</f>
        <v>-0.93885344765500323</v>
      </c>
      <c r="V32" s="30">
        <v>8283</v>
      </c>
      <c r="W32" s="31">
        <v>3.98</v>
      </c>
      <c r="X32" s="32">
        <v>2080</v>
      </c>
      <c r="Y32" s="33">
        <f>($C31-V32)/(V30-V32)</f>
        <v>-1.2269386030003289</v>
      </c>
      <c r="Z32" s="30">
        <v>7832</v>
      </c>
      <c r="AA32" s="31">
        <v>3.33</v>
      </c>
      <c r="AB32" s="32">
        <v>2354</v>
      </c>
      <c r="AC32" s="33">
        <f>($C31-Z32)/(Z30-Z32)</f>
        <v>-1.3888288731384137</v>
      </c>
      <c r="AD32" s="30">
        <v>8727</v>
      </c>
      <c r="AE32" s="8">
        <v>3.09</v>
      </c>
      <c r="AF32" s="13">
        <v>2826</v>
      </c>
      <c r="AG32" s="22">
        <f>($C31-AD32)/(AD30-AD32)</f>
        <v>-1.8944139612863891</v>
      </c>
      <c r="AH32" s="16">
        <v>8624</v>
      </c>
      <c r="AI32" s="8">
        <v>2.92</v>
      </c>
      <c r="AJ32" s="13">
        <v>2952</v>
      </c>
      <c r="AK32" s="57">
        <f>($C31-AH32)/(AH30-AH32)</f>
        <v>-2.1385305107831107</v>
      </c>
    </row>
    <row r="33" spans="2:25" x14ac:dyDescent="0.25">
      <c r="B33" s="21"/>
      <c r="C33" s="1"/>
      <c r="D33" s="1"/>
      <c r="E33" s="1"/>
      <c r="G33" s="35"/>
      <c r="H33" s="34"/>
      <c r="I33" s="34"/>
      <c r="J33" s="34"/>
      <c r="K33" s="34"/>
    </row>
    <row r="34" spans="2:25" x14ac:dyDescent="0.25">
      <c r="B34" s="62" t="s">
        <v>15</v>
      </c>
      <c r="C34" s="1"/>
      <c r="D34" s="1"/>
      <c r="E34" s="1"/>
      <c r="G34" s="34"/>
      <c r="H34" s="34"/>
      <c r="I34" s="36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2:25" x14ac:dyDescent="0.25">
      <c r="B35" s="81" t="s">
        <v>16</v>
      </c>
      <c r="C35" s="1"/>
      <c r="D35" s="1"/>
      <c r="E35" s="1"/>
      <c r="G35" s="34"/>
      <c r="H35" s="34"/>
      <c r="I35" s="36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Y35" s="65"/>
    </row>
    <row r="36" spans="2:25" x14ac:dyDescent="0.25">
      <c r="B36" s="62" t="s">
        <v>17</v>
      </c>
      <c r="G36" s="34"/>
      <c r="H36" s="34"/>
      <c r="I36" s="36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2:25" x14ac:dyDescent="0.25">
      <c r="B37" s="62" t="s">
        <v>19</v>
      </c>
      <c r="G37" s="34"/>
      <c r="H37" s="34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Y37" s="65"/>
    </row>
    <row r="38" spans="2:25" x14ac:dyDescent="0.25">
      <c r="B38" s="62" t="s">
        <v>18</v>
      </c>
      <c r="G38" s="34"/>
      <c r="H38" s="34"/>
      <c r="I38" s="36"/>
      <c r="J38" s="34"/>
      <c r="K38" s="34"/>
    </row>
    <row r="39" spans="2:25" x14ac:dyDescent="0.25">
      <c r="G39" s="34"/>
      <c r="H39" s="34"/>
      <c r="I39" s="36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</sheetData>
  <mergeCells count="46">
    <mergeCell ref="V3:X3"/>
    <mergeCell ref="S4:S5"/>
    <mergeCell ref="Z3:AB3"/>
    <mergeCell ref="AD3:AF3"/>
    <mergeCell ref="AH3:AJ3"/>
    <mergeCell ref="AH4:AH5"/>
    <mergeCell ref="AI4:AI5"/>
    <mergeCell ref="V4:V5"/>
    <mergeCell ref="W4:W5"/>
    <mergeCell ref="X4:X5"/>
    <mergeCell ref="Z4:Z5"/>
    <mergeCell ref="AA4:AA5"/>
    <mergeCell ref="K4:K5"/>
    <mergeCell ref="A3:B3"/>
    <mergeCell ref="F3:H3"/>
    <mergeCell ref="J3:L3"/>
    <mergeCell ref="C4:C5"/>
    <mergeCell ref="A4:B5"/>
    <mergeCell ref="F4:F5"/>
    <mergeCell ref="G4:G5"/>
    <mergeCell ref="H4:H5"/>
    <mergeCell ref="E4:E5"/>
    <mergeCell ref="N3:P3"/>
    <mergeCell ref="R3:T3"/>
    <mergeCell ref="L4:L5"/>
    <mergeCell ref="N4:N5"/>
    <mergeCell ref="O4:O5"/>
    <mergeCell ref="P4:P5"/>
    <mergeCell ref="R4:R5"/>
    <mergeCell ref="T4:T5"/>
    <mergeCell ref="B30:B32"/>
    <mergeCell ref="AJ4:AJ5"/>
    <mergeCell ref="A6:A32"/>
    <mergeCell ref="B6:B8"/>
    <mergeCell ref="B9:B11"/>
    <mergeCell ref="B12:B14"/>
    <mergeCell ref="B15:B17"/>
    <mergeCell ref="B18:B20"/>
    <mergeCell ref="B21:B23"/>
    <mergeCell ref="B24:B26"/>
    <mergeCell ref="B27:B29"/>
    <mergeCell ref="AB4:AB5"/>
    <mergeCell ref="AD4:AD5"/>
    <mergeCell ref="AE4:AE5"/>
    <mergeCell ref="AF4:AF5"/>
    <mergeCell ref="J4:J5"/>
  </mergeCells>
  <conditionalFormatting sqref="I7">
    <cfRule type="cellIs" dxfId="200" priority="411" operator="lessThan">
      <formula>$H$8</formula>
    </cfRule>
    <cfRule type="cellIs" dxfId="199" priority="412" operator="lessThan">
      <formula>$H$6</formula>
    </cfRule>
    <cfRule type="cellIs" dxfId="198" priority="413" operator="greaterThan">
      <formula>$H$6</formula>
    </cfRule>
  </conditionalFormatting>
  <conditionalFormatting sqref="I13">
    <cfRule type="cellIs" dxfId="197" priority="405" operator="lessThan">
      <formula>$H$8</formula>
    </cfRule>
    <cfRule type="cellIs" dxfId="196" priority="406" operator="lessThan">
      <formula>$H$6</formula>
    </cfRule>
    <cfRule type="cellIs" dxfId="195" priority="407" operator="greaterThan">
      <formula>$H$6</formula>
    </cfRule>
  </conditionalFormatting>
  <conditionalFormatting sqref="I19">
    <cfRule type="cellIs" dxfId="194" priority="210" operator="lessThan">
      <formula>$H$20</formula>
    </cfRule>
    <cfRule type="cellIs" dxfId="193" priority="211" operator="lessThan">
      <formula>$H$18</formula>
    </cfRule>
    <cfRule type="cellIs" dxfId="192" priority="212" operator="greaterThan">
      <formula>$H$18</formula>
    </cfRule>
  </conditionalFormatting>
  <conditionalFormatting sqref="I16">
    <cfRule type="cellIs" dxfId="191" priority="198" operator="lessThan">
      <formula>$H$8</formula>
    </cfRule>
    <cfRule type="cellIs" dxfId="190" priority="199" operator="lessThan">
      <formula>$H$6</formula>
    </cfRule>
    <cfRule type="cellIs" dxfId="189" priority="200" operator="greaterThan">
      <formula>$H$6</formula>
    </cfRule>
  </conditionalFormatting>
  <conditionalFormatting sqref="I22">
    <cfRule type="cellIs" dxfId="188" priority="192" operator="lessThan">
      <formula>$H$23</formula>
    </cfRule>
    <cfRule type="cellIs" dxfId="187" priority="193" operator="lessThan">
      <formula>$H$21</formula>
    </cfRule>
    <cfRule type="cellIs" dxfId="186" priority="194" operator="greaterThan">
      <formula>$H$21</formula>
    </cfRule>
  </conditionalFormatting>
  <conditionalFormatting sqref="I25">
    <cfRule type="cellIs" dxfId="185" priority="189" operator="lessThan">
      <formula>$H$26</formula>
    </cfRule>
    <cfRule type="cellIs" dxfId="184" priority="190" operator="lessThan">
      <formula>$H$24</formula>
    </cfRule>
    <cfRule type="cellIs" dxfId="183" priority="191" operator="greaterThan">
      <formula>$H$24</formula>
    </cfRule>
  </conditionalFormatting>
  <conditionalFormatting sqref="I28">
    <cfRule type="cellIs" dxfId="182" priority="186" operator="lessThan">
      <formula>$H$29</formula>
    </cfRule>
    <cfRule type="cellIs" dxfId="181" priority="187" operator="lessThan">
      <formula>$H$27</formula>
    </cfRule>
    <cfRule type="cellIs" dxfId="180" priority="188" operator="greaterThan">
      <formula>$H$27</formula>
    </cfRule>
  </conditionalFormatting>
  <conditionalFormatting sqref="I31">
    <cfRule type="cellIs" dxfId="179" priority="183" operator="lessThan">
      <formula>$H$32</formula>
    </cfRule>
    <cfRule type="cellIs" dxfId="178" priority="184" operator="lessThan">
      <formula>$H$30</formula>
    </cfRule>
    <cfRule type="cellIs" dxfId="177" priority="185" operator="greaterThan">
      <formula>$H$30</formula>
    </cfRule>
  </conditionalFormatting>
  <conditionalFormatting sqref="M7">
    <cfRule type="cellIs" dxfId="176" priority="177" operator="lessThan">
      <formula>$L$8</formula>
    </cfRule>
    <cfRule type="cellIs" dxfId="175" priority="178" operator="lessThan">
      <formula>$L$6</formula>
    </cfRule>
    <cfRule type="cellIs" dxfId="174" priority="179" operator="greaterThan">
      <formula>$L$6</formula>
    </cfRule>
  </conditionalFormatting>
  <conditionalFormatting sqref="M10">
    <cfRule type="cellIs" dxfId="173" priority="174" operator="lessThan">
      <formula>$L$11</formula>
    </cfRule>
    <cfRule type="cellIs" dxfId="172" priority="175" operator="lessThan">
      <formula>$L$9</formula>
    </cfRule>
    <cfRule type="cellIs" dxfId="171" priority="176" operator="greaterThan">
      <formula>$L$9</formula>
    </cfRule>
  </conditionalFormatting>
  <conditionalFormatting sqref="M13">
    <cfRule type="cellIs" dxfId="170" priority="171" operator="lessThan">
      <formula>$L$14</formula>
    </cfRule>
    <cfRule type="cellIs" dxfId="169" priority="172" operator="lessThan">
      <formula>$L$12</formula>
    </cfRule>
    <cfRule type="cellIs" dxfId="168" priority="173" operator="greaterThan">
      <formula>$L$12</formula>
    </cfRule>
  </conditionalFormatting>
  <conditionalFormatting sqref="M16">
    <cfRule type="cellIs" dxfId="167" priority="168" operator="lessThan">
      <formula>$L$17</formula>
    </cfRule>
    <cfRule type="cellIs" dxfId="166" priority="169" operator="lessThan">
      <formula>$L$15</formula>
    </cfRule>
    <cfRule type="cellIs" dxfId="165" priority="170" operator="greaterThan">
      <formula>$L$15</formula>
    </cfRule>
  </conditionalFormatting>
  <conditionalFormatting sqref="M19">
    <cfRule type="cellIs" dxfId="164" priority="165" operator="lessThan">
      <formula>$L$20</formula>
    </cfRule>
    <cfRule type="cellIs" dxfId="163" priority="166" operator="lessThan">
      <formula>$L$18</formula>
    </cfRule>
    <cfRule type="cellIs" dxfId="162" priority="167" operator="greaterThan">
      <formula>$L$18</formula>
    </cfRule>
  </conditionalFormatting>
  <conditionalFormatting sqref="M22">
    <cfRule type="cellIs" dxfId="161" priority="162" operator="lessThan">
      <formula>$L$23</formula>
    </cfRule>
    <cfRule type="cellIs" dxfId="160" priority="163" operator="lessThan">
      <formula>$L$21</formula>
    </cfRule>
    <cfRule type="cellIs" dxfId="159" priority="164" operator="greaterThan">
      <formula>$L$21</formula>
    </cfRule>
  </conditionalFormatting>
  <conditionalFormatting sqref="M25">
    <cfRule type="cellIs" dxfId="158" priority="159" operator="lessThan">
      <formula>$L$26</formula>
    </cfRule>
    <cfRule type="cellIs" dxfId="157" priority="160" operator="lessThan">
      <formula>$L$24</formula>
    </cfRule>
    <cfRule type="cellIs" dxfId="156" priority="161" operator="greaterThan">
      <formula>$L$24</formula>
    </cfRule>
  </conditionalFormatting>
  <conditionalFormatting sqref="M28">
    <cfRule type="cellIs" dxfId="155" priority="156" operator="lessThan">
      <formula>$L$29</formula>
    </cfRule>
    <cfRule type="cellIs" dxfId="154" priority="157" operator="lessThan">
      <formula>$L$27</formula>
    </cfRule>
    <cfRule type="cellIs" dxfId="153" priority="158" operator="greaterThan">
      <formula>$L$27</formula>
    </cfRule>
  </conditionalFormatting>
  <conditionalFormatting sqref="M31">
    <cfRule type="cellIs" dxfId="152" priority="153" operator="lessThan">
      <formula>$L$32</formula>
    </cfRule>
    <cfRule type="cellIs" dxfId="151" priority="154" operator="lessThan">
      <formula>$L$30</formula>
    </cfRule>
    <cfRule type="cellIs" dxfId="150" priority="155" operator="greaterThan">
      <formula>$L$30</formula>
    </cfRule>
  </conditionalFormatting>
  <conditionalFormatting sqref="Q7">
    <cfRule type="cellIs" dxfId="149" priority="150" operator="lessThan">
      <formula>$P$8</formula>
    </cfRule>
    <cfRule type="cellIs" dxfId="148" priority="151" operator="lessThan">
      <formula>$P$6</formula>
    </cfRule>
    <cfRule type="cellIs" dxfId="147" priority="152" operator="greaterThan">
      <formula>$P$6</formula>
    </cfRule>
  </conditionalFormatting>
  <conditionalFormatting sqref="Q10">
    <cfRule type="cellIs" dxfId="146" priority="147" operator="lessThan">
      <formula>$P$11</formula>
    </cfRule>
    <cfRule type="cellIs" dxfId="145" priority="148" operator="lessThan">
      <formula>$P$9</formula>
    </cfRule>
    <cfRule type="cellIs" dxfId="144" priority="149" operator="greaterThan">
      <formula>$P$9</formula>
    </cfRule>
  </conditionalFormatting>
  <conditionalFormatting sqref="Q13">
    <cfRule type="cellIs" dxfId="143" priority="144" operator="lessThan">
      <formula>$P$14</formula>
    </cfRule>
    <cfRule type="cellIs" dxfId="142" priority="145" operator="lessThan">
      <formula>$P$12</formula>
    </cfRule>
    <cfRule type="cellIs" dxfId="141" priority="146" operator="greaterThan">
      <formula>$P$12</formula>
    </cfRule>
  </conditionalFormatting>
  <conditionalFormatting sqref="Q16">
    <cfRule type="cellIs" dxfId="140" priority="141" operator="lessThan">
      <formula>$P$17</formula>
    </cfRule>
    <cfRule type="cellIs" dxfId="139" priority="142" operator="lessThan">
      <formula>$P$15</formula>
    </cfRule>
    <cfRule type="cellIs" dxfId="138" priority="143" operator="greaterThan">
      <formula>$P$15</formula>
    </cfRule>
  </conditionalFormatting>
  <conditionalFormatting sqref="Q19">
    <cfRule type="cellIs" dxfId="137" priority="138" operator="lessThan">
      <formula>$P$20</formula>
    </cfRule>
    <cfRule type="cellIs" dxfId="136" priority="139" operator="lessThan">
      <formula>$P$18</formula>
    </cfRule>
    <cfRule type="cellIs" dxfId="135" priority="140" operator="greaterThan">
      <formula>$P$18</formula>
    </cfRule>
  </conditionalFormatting>
  <conditionalFormatting sqref="Q22">
    <cfRule type="cellIs" dxfId="134" priority="135" operator="lessThan">
      <formula>$P$23</formula>
    </cfRule>
    <cfRule type="cellIs" dxfId="133" priority="136" operator="lessThan">
      <formula>$P$21</formula>
    </cfRule>
    <cfRule type="cellIs" dxfId="132" priority="137" operator="greaterThan">
      <formula>$P$21</formula>
    </cfRule>
  </conditionalFormatting>
  <conditionalFormatting sqref="Q25">
    <cfRule type="cellIs" dxfId="131" priority="132" operator="lessThan">
      <formula>$P$26</formula>
    </cfRule>
    <cfRule type="cellIs" dxfId="130" priority="133" operator="lessThan">
      <formula>$P$24</formula>
    </cfRule>
    <cfRule type="cellIs" dxfId="129" priority="134" operator="greaterThan">
      <formula>$P$24</formula>
    </cfRule>
  </conditionalFormatting>
  <conditionalFormatting sqref="Q28">
    <cfRule type="cellIs" dxfId="128" priority="129" operator="lessThan">
      <formula>$P$29</formula>
    </cfRule>
    <cfRule type="cellIs" dxfId="127" priority="130" operator="lessThan">
      <formula>$P$27</formula>
    </cfRule>
    <cfRule type="cellIs" dxfId="126" priority="131" operator="greaterThan">
      <formula>$P$24</formula>
    </cfRule>
  </conditionalFormatting>
  <conditionalFormatting sqref="Q31">
    <cfRule type="cellIs" dxfId="125" priority="126" operator="lessThan">
      <formula>$P$32</formula>
    </cfRule>
    <cfRule type="cellIs" dxfId="124" priority="127" operator="lessThan">
      <formula>$P$30</formula>
    </cfRule>
    <cfRule type="cellIs" dxfId="123" priority="128" operator="greaterThan">
      <formula>$P$30</formula>
    </cfRule>
  </conditionalFormatting>
  <conditionalFormatting sqref="U7">
    <cfRule type="cellIs" dxfId="122" priority="123" operator="lessThan">
      <formula>$T$8</formula>
    </cfRule>
    <cfRule type="cellIs" dxfId="121" priority="124" operator="lessThan">
      <formula>$T$6</formula>
    </cfRule>
    <cfRule type="cellIs" dxfId="120" priority="125" operator="greaterThan">
      <formula>$T$6</formula>
    </cfRule>
  </conditionalFormatting>
  <conditionalFormatting sqref="U10">
    <cfRule type="cellIs" dxfId="119" priority="120" operator="lessThan">
      <formula>$T$11</formula>
    </cfRule>
    <cfRule type="cellIs" dxfId="118" priority="121" operator="lessThan">
      <formula>$T$9</formula>
    </cfRule>
    <cfRule type="cellIs" dxfId="117" priority="122" operator="greaterThan">
      <formula>$T$9</formula>
    </cfRule>
  </conditionalFormatting>
  <conditionalFormatting sqref="U13">
    <cfRule type="cellIs" dxfId="116" priority="117" operator="lessThan">
      <formula>$T$14</formula>
    </cfRule>
    <cfRule type="cellIs" dxfId="115" priority="118" operator="lessThan">
      <formula>$T$12</formula>
    </cfRule>
    <cfRule type="cellIs" dxfId="114" priority="119" operator="greaterThan">
      <formula>$T$12</formula>
    </cfRule>
  </conditionalFormatting>
  <conditionalFormatting sqref="U16">
    <cfRule type="cellIs" dxfId="113" priority="114" operator="lessThan">
      <formula>$T$17</formula>
    </cfRule>
    <cfRule type="cellIs" dxfId="112" priority="115" operator="lessThan">
      <formula>$T$15</formula>
    </cfRule>
    <cfRule type="cellIs" dxfId="111" priority="116" operator="greaterThan">
      <formula>$T$15</formula>
    </cfRule>
  </conditionalFormatting>
  <conditionalFormatting sqref="U19">
    <cfRule type="cellIs" dxfId="110" priority="111" operator="lessThan">
      <formula>$T$20</formula>
    </cfRule>
    <cfRule type="cellIs" dxfId="109" priority="112" operator="lessThan">
      <formula>$T$18</formula>
    </cfRule>
    <cfRule type="cellIs" dxfId="108" priority="113" operator="greaterThan">
      <formula>$T$18</formula>
    </cfRule>
  </conditionalFormatting>
  <conditionalFormatting sqref="U22">
    <cfRule type="cellIs" dxfId="107" priority="108" operator="lessThan">
      <formula>$T$23</formula>
    </cfRule>
    <cfRule type="cellIs" dxfId="106" priority="109" operator="lessThan">
      <formula>$T$21</formula>
    </cfRule>
    <cfRule type="cellIs" dxfId="105" priority="110" operator="greaterThan">
      <formula>$T$21</formula>
    </cfRule>
  </conditionalFormatting>
  <conditionalFormatting sqref="U25">
    <cfRule type="cellIs" dxfId="104" priority="105" operator="lessThan">
      <formula>$T$26</formula>
    </cfRule>
    <cfRule type="cellIs" dxfId="103" priority="106" operator="lessThan">
      <formula>$T$24</formula>
    </cfRule>
    <cfRule type="cellIs" dxfId="102" priority="107" operator="greaterThan">
      <formula>$T$24</formula>
    </cfRule>
  </conditionalFormatting>
  <conditionalFormatting sqref="U28">
    <cfRule type="cellIs" dxfId="101" priority="102" operator="lessThan">
      <formula>$T$29</formula>
    </cfRule>
    <cfRule type="cellIs" dxfId="100" priority="103" operator="lessThan">
      <formula>$T$27</formula>
    </cfRule>
    <cfRule type="cellIs" dxfId="99" priority="104" operator="greaterThan">
      <formula>$T$27</formula>
    </cfRule>
  </conditionalFormatting>
  <conditionalFormatting sqref="U31">
    <cfRule type="cellIs" dxfId="98" priority="99" operator="lessThan">
      <formula>$T$32</formula>
    </cfRule>
    <cfRule type="cellIs" dxfId="97" priority="100" operator="lessThan">
      <formula>$T$30</formula>
    </cfRule>
    <cfRule type="cellIs" dxfId="96" priority="101" operator="greaterThan">
      <formula>$T$30</formula>
    </cfRule>
  </conditionalFormatting>
  <conditionalFormatting sqref="Y7">
    <cfRule type="cellIs" dxfId="95" priority="96" operator="lessThan">
      <formula>$X$8</formula>
    </cfRule>
    <cfRule type="cellIs" dxfId="94" priority="97" operator="lessThan">
      <formula>$X$6</formula>
    </cfRule>
    <cfRule type="cellIs" dxfId="93" priority="98" operator="greaterThan">
      <formula>$X$6</formula>
    </cfRule>
  </conditionalFormatting>
  <conditionalFormatting sqref="Y10">
    <cfRule type="cellIs" dxfId="92" priority="93" operator="lessThan">
      <formula>$X$11</formula>
    </cfRule>
    <cfRule type="cellIs" dxfId="91" priority="94" operator="lessThan">
      <formula>$X$9</formula>
    </cfRule>
    <cfRule type="cellIs" dxfId="90" priority="95" operator="greaterThan">
      <formula>$X$9</formula>
    </cfRule>
  </conditionalFormatting>
  <conditionalFormatting sqref="Y13">
    <cfRule type="cellIs" dxfId="89" priority="90" operator="lessThan">
      <formula>$X$14</formula>
    </cfRule>
    <cfRule type="cellIs" dxfId="88" priority="91" operator="lessThan">
      <formula>$X$12</formula>
    </cfRule>
    <cfRule type="cellIs" dxfId="87" priority="92" operator="greaterThan">
      <formula>$X$12</formula>
    </cfRule>
  </conditionalFormatting>
  <conditionalFormatting sqref="Y16">
    <cfRule type="cellIs" dxfId="86" priority="87" operator="lessThan">
      <formula>$X$17</formula>
    </cfRule>
    <cfRule type="cellIs" dxfId="85" priority="88" operator="lessThan">
      <formula>$X$15</formula>
    </cfRule>
    <cfRule type="cellIs" dxfId="84" priority="89" operator="greaterThan">
      <formula>$X$15</formula>
    </cfRule>
  </conditionalFormatting>
  <conditionalFormatting sqref="Y19">
    <cfRule type="cellIs" dxfId="83" priority="84" operator="lessThan">
      <formula>$X$20</formula>
    </cfRule>
    <cfRule type="cellIs" dxfId="82" priority="85" operator="lessThan">
      <formula>$X$18</formula>
    </cfRule>
    <cfRule type="cellIs" dxfId="81" priority="86" operator="greaterThan">
      <formula>$X$18</formula>
    </cfRule>
  </conditionalFormatting>
  <conditionalFormatting sqref="Y22">
    <cfRule type="cellIs" dxfId="80" priority="80" operator="lessThan">
      <formula>$X$23</formula>
    </cfRule>
    <cfRule type="cellIs" dxfId="79" priority="81" operator="lessThan">
      <formula>$X$21</formula>
    </cfRule>
    <cfRule type="cellIs" dxfId="78" priority="82" operator="greaterThan">
      <formula>$X$21</formula>
    </cfRule>
  </conditionalFormatting>
  <conditionalFormatting sqref="Y25">
    <cfRule type="cellIs" dxfId="77" priority="77" operator="lessThan">
      <formula>$X$26</formula>
    </cfRule>
    <cfRule type="cellIs" dxfId="76" priority="78" operator="lessThan">
      <formula>$X$24</formula>
    </cfRule>
    <cfRule type="cellIs" dxfId="75" priority="79" operator="greaterThan">
      <formula>$X$24</formula>
    </cfRule>
  </conditionalFormatting>
  <conditionalFormatting sqref="Y28">
    <cfRule type="cellIs" dxfId="74" priority="74" operator="lessThan">
      <formula>$X$29</formula>
    </cfRule>
    <cfRule type="cellIs" dxfId="73" priority="75" operator="lessThan">
      <formula>$X$27</formula>
    </cfRule>
    <cfRule type="cellIs" dxfId="72" priority="76" operator="greaterThan">
      <formula>$X$27</formula>
    </cfRule>
  </conditionalFormatting>
  <conditionalFormatting sqref="Y31">
    <cfRule type="cellIs" dxfId="71" priority="71" operator="lessThan">
      <formula>$X$32</formula>
    </cfRule>
    <cfRule type="cellIs" dxfId="70" priority="72" operator="lessThan">
      <formula>$X$30</formula>
    </cfRule>
    <cfRule type="cellIs" dxfId="69" priority="73" operator="greaterThan">
      <formula>$X$30</formula>
    </cfRule>
  </conditionalFormatting>
  <conditionalFormatting sqref="AC7">
    <cfRule type="cellIs" dxfId="68" priority="68" operator="lessThan">
      <formula>$AB$8</formula>
    </cfRule>
    <cfRule type="cellIs" dxfId="67" priority="69" operator="lessThan">
      <formula>$AB$6</formula>
    </cfRule>
    <cfRule type="cellIs" dxfId="66" priority="70" operator="greaterThan">
      <formula>$AB$6</formula>
    </cfRule>
  </conditionalFormatting>
  <conditionalFormatting sqref="AC10">
    <cfRule type="cellIs" dxfId="65" priority="65" operator="lessThan">
      <formula>$AB$11</formula>
    </cfRule>
    <cfRule type="cellIs" dxfId="64" priority="66" operator="lessThan">
      <formula>$AB$9</formula>
    </cfRule>
    <cfRule type="cellIs" dxfId="63" priority="67" operator="greaterThan">
      <formula>$AB$9</formula>
    </cfRule>
  </conditionalFormatting>
  <conditionalFormatting sqref="AC13">
    <cfRule type="cellIs" dxfId="62" priority="62" operator="lessThan">
      <formula>$AB$14</formula>
    </cfRule>
    <cfRule type="cellIs" dxfId="61" priority="63" operator="lessThan">
      <formula>$AB$12</formula>
    </cfRule>
    <cfRule type="cellIs" dxfId="60" priority="64" operator="greaterThan">
      <formula>$AB$12</formula>
    </cfRule>
  </conditionalFormatting>
  <conditionalFormatting sqref="AC16">
    <cfRule type="cellIs" dxfId="59" priority="59" operator="lessThan">
      <formula>$AB$17</formula>
    </cfRule>
    <cfRule type="cellIs" dxfId="58" priority="60" operator="lessThan">
      <formula>$AB$15</formula>
    </cfRule>
    <cfRule type="cellIs" dxfId="57" priority="61" operator="greaterThan">
      <formula>$AB$15</formula>
    </cfRule>
  </conditionalFormatting>
  <conditionalFormatting sqref="AC19">
    <cfRule type="cellIs" dxfId="56" priority="56" operator="lessThan">
      <formula>$AB$20</formula>
    </cfRule>
    <cfRule type="cellIs" dxfId="55" priority="57" operator="lessThan">
      <formula>$AB$18</formula>
    </cfRule>
    <cfRule type="cellIs" dxfId="54" priority="58" operator="greaterThan">
      <formula>$AB$18</formula>
    </cfRule>
  </conditionalFormatting>
  <conditionalFormatting sqref="AC22">
    <cfRule type="cellIs" dxfId="53" priority="53" operator="lessThan">
      <formula>$AB$23</formula>
    </cfRule>
    <cfRule type="cellIs" dxfId="52" priority="54" operator="lessThan">
      <formula>$AB$21</formula>
    </cfRule>
    <cfRule type="cellIs" dxfId="51" priority="55" operator="greaterThan">
      <formula>$AB$21</formula>
    </cfRule>
  </conditionalFormatting>
  <conditionalFormatting sqref="AC25">
    <cfRule type="cellIs" dxfId="50" priority="50" operator="lessThan">
      <formula>$AB$26</formula>
    </cfRule>
    <cfRule type="cellIs" dxfId="49" priority="51" operator="lessThan">
      <formula>$AB$24</formula>
    </cfRule>
    <cfRule type="cellIs" dxfId="48" priority="52" operator="greaterThan">
      <formula>$AB$24</formula>
    </cfRule>
  </conditionalFormatting>
  <conditionalFormatting sqref="AC28">
    <cfRule type="cellIs" dxfId="47" priority="47" operator="lessThan">
      <formula>$AB$29</formula>
    </cfRule>
    <cfRule type="cellIs" dxfId="46" priority="48" operator="lessThan">
      <formula>$AB$27</formula>
    </cfRule>
    <cfRule type="cellIs" dxfId="45" priority="49" operator="greaterThan">
      <formula>$AB$27</formula>
    </cfRule>
  </conditionalFormatting>
  <conditionalFormatting sqref="AC31">
    <cfRule type="cellIs" dxfId="44" priority="44" operator="lessThan">
      <formula>$AB$32</formula>
    </cfRule>
    <cfRule type="cellIs" dxfId="43" priority="45" operator="lessThan">
      <formula>$AB$30</formula>
    </cfRule>
    <cfRule type="cellIs" dxfId="42" priority="46" operator="greaterThan">
      <formula>$AB$30</formula>
    </cfRule>
  </conditionalFormatting>
  <conditionalFormatting sqref="AG7">
    <cfRule type="cellIs" dxfId="41" priority="41" operator="lessThan">
      <formula>$AF$8</formula>
    </cfRule>
    <cfRule type="cellIs" dxfId="40" priority="42" operator="lessThan">
      <formula>$AF$6</formula>
    </cfRule>
    <cfRule type="cellIs" dxfId="39" priority="43" operator="greaterThan">
      <formula>$AF$6</formula>
    </cfRule>
  </conditionalFormatting>
  <conditionalFormatting sqref="AG10">
    <cfRule type="cellIs" dxfId="38" priority="38" operator="lessThan">
      <formula>$AF$11</formula>
    </cfRule>
    <cfRule type="cellIs" dxfId="37" priority="39" operator="lessThan">
      <formula>$AF$9</formula>
    </cfRule>
    <cfRule type="cellIs" dxfId="36" priority="40" operator="greaterThan">
      <formula>$AF$9</formula>
    </cfRule>
  </conditionalFormatting>
  <conditionalFormatting sqref="AG13">
    <cfRule type="cellIs" dxfId="35" priority="35" operator="lessThan">
      <formula>$AF$14</formula>
    </cfRule>
    <cfRule type="cellIs" dxfId="34" priority="36" operator="lessThan">
      <formula>$AF$12</formula>
    </cfRule>
    <cfRule type="cellIs" dxfId="33" priority="37" operator="greaterThan">
      <formula>$AF$12</formula>
    </cfRule>
  </conditionalFormatting>
  <conditionalFormatting sqref="AG16">
    <cfRule type="cellIs" dxfId="32" priority="32" operator="lessThan">
      <formula>$AF$17</formula>
    </cfRule>
    <cfRule type="cellIs" dxfId="31" priority="33" operator="lessThan">
      <formula>$AF$15</formula>
    </cfRule>
    <cfRule type="cellIs" dxfId="30" priority="34" operator="greaterThan">
      <formula>$AF$15</formula>
    </cfRule>
  </conditionalFormatting>
  <conditionalFormatting sqref="AG19">
    <cfRule type="cellIs" dxfId="29" priority="28" operator="lessThan">
      <formula>$AF$20</formula>
    </cfRule>
    <cfRule type="cellIs" dxfId="28" priority="29" operator="lessThan">
      <formula>$AF$18</formula>
    </cfRule>
    <cfRule type="cellIs" dxfId="27" priority="30" operator="greaterThan">
      <formula>$AF$18</formula>
    </cfRule>
  </conditionalFormatting>
  <conditionalFormatting sqref="AG22">
    <cfRule type="cellIs" dxfId="26" priority="25" operator="lessThan">
      <formula>$AF$23</formula>
    </cfRule>
    <cfRule type="cellIs" dxfId="25" priority="26" operator="lessThan">
      <formula>$AF$21</formula>
    </cfRule>
    <cfRule type="cellIs" dxfId="24" priority="27" operator="greaterThan">
      <formula>$AF$21</formula>
    </cfRule>
  </conditionalFormatting>
  <conditionalFormatting sqref="AG25">
    <cfRule type="cellIs" dxfId="23" priority="22" operator="lessThan">
      <formula>$AF$26</formula>
    </cfRule>
    <cfRule type="cellIs" dxfId="22" priority="23" operator="lessThan">
      <formula>$AF$24</formula>
    </cfRule>
    <cfRule type="cellIs" dxfId="21" priority="24" operator="greaterThan">
      <formula>$AF$24</formula>
    </cfRule>
  </conditionalFormatting>
  <conditionalFormatting sqref="AG28">
    <cfRule type="cellIs" dxfId="20" priority="19" operator="lessThan">
      <formula>$AF$29</formula>
    </cfRule>
    <cfRule type="cellIs" dxfId="19" priority="20" operator="lessThan">
      <formula>$AF$27</formula>
    </cfRule>
    <cfRule type="cellIs" dxfId="18" priority="21" operator="greaterThan">
      <formula>$AF$27</formula>
    </cfRule>
  </conditionalFormatting>
  <conditionalFormatting sqref="AG31">
    <cfRule type="cellIs" dxfId="17" priority="16" operator="lessThan">
      <formula>$AF$32</formula>
    </cfRule>
    <cfRule type="cellIs" dxfId="16" priority="17" operator="lessThan">
      <formula>$AF$30</formula>
    </cfRule>
    <cfRule type="cellIs" dxfId="15" priority="18" operator="greaterThan">
      <formula>$AF$30</formula>
    </cfRule>
  </conditionalFormatting>
  <conditionalFormatting sqref="AK22">
    <cfRule type="cellIs" dxfId="14" priority="13" operator="lessThan">
      <formula>$AJ$23</formula>
    </cfRule>
    <cfRule type="cellIs" dxfId="13" priority="14" operator="lessThan">
      <formula>$AJ$21</formula>
    </cfRule>
    <cfRule type="cellIs" dxfId="12" priority="15" operator="greaterThan">
      <formula>$AJ$21</formula>
    </cfRule>
  </conditionalFormatting>
  <conditionalFormatting sqref="AK25">
    <cfRule type="cellIs" dxfId="11" priority="10" operator="lessThan">
      <formula>$AJ$26</formula>
    </cfRule>
    <cfRule type="cellIs" dxfId="10" priority="11" operator="lessThan">
      <formula>$AJ$24</formula>
    </cfRule>
    <cfRule type="cellIs" dxfId="9" priority="12" operator="greaterThan">
      <formula>$AJ$24</formula>
    </cfRule>
  </conditionalFormatting>
  <conditionalFormatting sqref="AK28">
    <cfRule type="cellIs" dxfId="8" priority="7" operator="lessThan">
      <formula>$AJ$29</formula>
    </cfRule>
    <cfRule type="cellIs" dxfId="7" priority="8" operator="lessThan">
      <formula>$AJ$27</formula>
    </cfRule>
    <cfRule type="cellIs" dxfId="6" priority="9" operator="greaterThan">
      <formula>$AJ$27</formula>
    </cfRule>
  </conditionalFormatting>
  <conditionalFormatting sqref="AK31">
    <cfRule type="cellIs" dxfId="5" priority="4" operator="lessThan">
      <formula>$AJ$32</formula>
    </cfRule>
    <cfRule type="cellIs" dxfId="4" priority="5" operator="lessThan">
      <formula>$AJ$30</formula>
    </cfRule>
    <cfRule type="cellIs" dxfId="3" priority="6" operator="greaterThan">
      <formula>$AJ$30</formula>
    </cfRule>
  </conditionalFormatting>
  <conditionalFormatting sqref="I10">
    <cfRule type="cellIs" dxfId="2" priority="1" operator="lessThan">
      <formula>$H$11</formula>
    </cfRule>
    <cfRule type="cellIs" dxfId="1" priority="2" operator="lessThan">
      <formula>$H$9</formula>
    </cfRule>
    <cfRule type="cellIs" dxfId="0" priority="3" operator="greaterThan">
      <formula>$H$9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1"/>
  <sheetViews>
    <sheetView tabSelected="1" workbookViewId="0">
      <selection activeCell="C18" sqref="C18"/>
    </sheetView>
  </sheetViews>
  <sheetFormatPr defaultRowHeight="15" x14ac:dyDescent="0.25"/>
  <cols>
    <col min="2" max="2" width="10" customWidth="1"/>
    <col min="3" max="3" width="6.5703125" bestFit="1" customWidth="1"/>
    <col min="4" max="5" width="7" bestFit="1" customWidth="1"/>
    <col min="6" max="6" width="7.28515625" bestFit="1" customWidth="1"/>
    <col min="7" max="11" width="7.140625" bestFit="1" customWidth="1"/>
    <col min="12" max="13" width="6.5703125" bestFit="1" customWidth="1"/>
    <col min="14" max="14" width="7.140625" bestFit="1" customWidth="1"/>
    <col min="15" max="15" width="7" bestFit="1" customWidth="1"/>
    <col min="16" max="17" width="6.5703125" bestFit="1" customWidth="1"/>
    <col min="18" max="19" width="8" bestFit="1" customWidth="1"/>
    <col min="20" max="20" width="8" customWidth="1"/>
  </cols>
  <sheetData>
    <row r="2" spans="1:27" x14ac:dyDescent="0.25">
      <c r="A2" s="62" t="s">
        <v>30</v>
      </c>
    </row>
    <row r="5" spans="1:27" x14ac:dyDescent="0.25">
      <c r="A5" t="s">
        <v>27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  <c r="Q5" s="2">
        <v>15</v>
      </c>
      <c r="R5" s="2">
        <v>16</v>
      </c>
      <c r="S5" s="2">
        <v>17</v>
      </c>
      <c r="T5" s="2">
        <v>18</v>
      </c>
      <c r="U5" s="2">
        <v>19</v>
      </c>
      <c r="V5" s="2">
        <v>20</v>
      </c>
      <c r="W5" s="2">
        <v>21</v>
      </c>
      <c r="X5" s="2">
        <v>22</v>
      </c>
      <c r="Y5" s="2">
        <v>23</v>
      </c>
      <c r="Z5" s="2">
        <v>24</v>
      </c>
      <c r="AA5" s="82" t="s">
        <v>25</v>
      </c>
    </row>
    <row r="6" spans="1:27" x14ac:dyDescent="0.25">
      <c r="A6" t="s">
        <v>13</v>
      </c>
      <c r="C6" s="2">
        <v>21</v>
      </c>
      <c r="D6" s="2">
        <v>21</v>
      </c>
      <c r="E6" s="2">
        <v>21</v>
      </c>
      <c r="F6" s="2">
        <v>21</v>
      </c>
      <c r="G6" s="2">
        <v>21</v>
      </c>
      <c r="H6" s="2">
        <v>21</v>
      </c>
      <c r="I6" s="2">
        <v>21</v>
      </c>
      <c r="J6" s="2">
        <v>21</v>
      </c>
      <c r="K6" s="2">
        <v>21</v>
      </c>
      <c r="L6" s="2">
        <v>21</v>
      </c>
      <c r="M6" s="2">
        <v>21</v>
      </c>
      <c r="N6" s="2">
        <v>21</v>
      </c>
      <c r="O6" s="2">
        <v>21</v>
      </c>
      <c r="P6" s="2">
        <v>21</v>
      </c>
      <c r="Q6" s="2">
        <v>21</v>
      </c>
      <c r="R6" s="2">
        <v>21</v>
      </c>
      <c r="S6" s="2">
        <v>21</v>
      </c>
      <c r="T6" s="2">
        <v>21</v>
      </c>
      <c r="U6" s="2">
        <v>21</v>
      </c>
      <c r="V6" s="2">
        <v>21</v>
      </c>
      <c r="W6" s="2">
        <v>21</v>
      </c>
      <c r="X6" s="2">
        <v>21</v>
      </c>
      <c r="Y6" s="2">
        <v>21</v>
      </c>
      <c r="Z6" s="2">
        <v>21</v>
      </c>
      <c r="AA6" s="34"/>
    </row>
    <row r="7" spans="1:27" x14ac:dyDescent="0.25">
      <c r="A7" t="s">
        <v>23</v>
      </c>
      <c r="C7" s="2">
        <v>1.2</v>
      </c>
      <c r="D7" s="2">
        <v>1</v>
      </c>
      <c r="E7" s="2">
        <v>0.8</v>
      </c>
      <c r="F7" s="2">
        <v>0.5</v>
      </c>
      <c r="G7" s="2">
        <v>0.5</v>
      </c>
      <c r="H7" s="2">
        <v>0</v>
      </c>
      <c r="I7" s="2">
        <v>0.2</v>
      </c>
      <c r="J7" s="2">
        <v>0.5</v>
      </c>
      <c r="K7" s="2">
        <v>1</v>
      </c>
      <c r="L7" s="2">
        <v>1.5</v>
      </c>
      <c r="M7" s="2">
        <v>2</v>
      </c>
      <c r="N7" s="2">
        <v>3</v>
      </c>
      <c r="O7" s="2">
        <v>3.2</v>
      </c>
      <c r="P7" s="2">
        <v>3.5</v>
      </c>
      <c r="Q7" s="2">
        <v>3.5</v>
      </c>
      <c r="R7" s="2">
        <v>3.5</v>
      </c>
      <c r="S7" s="2">
        <v>3</v>
      </c>
      <c r="T7" s="2">
        <v>2.8</v>
      </c>
      <c r="U7" s="2">
        <v>2.5</v>
      </c>
      <c r="V7" s="2">
        <v>2</v>
      </c>
      <c r="W7" s="2">
        <v>1.8</v>
      </c>
      <c r="X7" s="2">
        <v>2</v>
      </c>
      <c r="Y7" s="2">
        <v>1.8</v>
      </c>
      <c r="Z7" s="2">
        <v>1.5</v>
      </c>
      <c r="AA7" s="82" t="s">
        <v>29</v>
      </c>
    </row>
    <row r="8" spans="1:27" x14ac:dyDescent="0.25">
      <c r="A8" t="s">
        <v>4</v>
      </c>
      <c r="C8" s="2">
        <v>3.27</v>
      </c>
      <c r="D8" s="2">
        <v>3.26</v>
      </c>
      <c r="E8" s="2">
        <v>3.24</v>
      </c>
      <c r="F8" s="2">
        <v>3.23</v>
      </c>
      <c r="G8" s="2">
        <v>3.23</v>
      </c>
      <c r="H8" s="2">
        <v>3.2</v>
      </c>
      <c r="I8" s="2">
        <v>3.21</v>
      </c>
      <c r="J8" s="2">
        <v>3.23</v>
      </c>
      <c r="K8" s="2">
        <v>3.26</v>
      </c>
      <c r="L8" s="2">
        <v>3.29</v>
      </c>
      <c r="M8" s="2">
        <v>3.32</v>
      </c>
      <c r="N8" s="2">
        <v>3.38</v>
      </c>
      <c r="O8" s="2">
        <v>3.39</v>
      </c>
      <c r="P8" s="2">
        <v>3.41</v>
      </c>
      <c r="Q8" s="2">
        <v>3.41</v>
      </c>
      <c r="R8" s="2">
        <v>3.41</v>
      </c>
      <c r="S8" s="2">
        <v>3.38</v>
      </c>
      <c r="T8" s="2">
        <v>3.37</v>
      </c>
      <c r="U8" s="2">
        <v>3.35</v>
      </c>
      <c r="V8" s="2">
        <v>3.32</v>
      </c>
      <c r="W8" s="2">
        <v>3.3</v>
      </c>
      <c r="X8" s="2">
        <v>3.32</v>
      </c>
      <c r="Y8" s="2">
        <v>3.3</v>
      </c>
      <c r="Z8" s="2">
        <v>3.29</v>
      </c>
      <c r="AA8" s="83">
        <f>AA11/AA10</f>
        <v>3.302393608641836</v>
      </c>
    </row>
    <row r="9" spans="1:27" x14ac:dyDescent="0.25">
      <c r="A9" t="s">
        <v>0</v>
      </c>
      <c r="C9" s="2">
        <v>42.1</v>
      </c>
      <c r="D9" s="2">
        <v>42.3</v>
      </c>
      <c r="E9" s="2">
        <v>42.4</v>
      </c>
      <c r="F9" s="2">
        <v>42.7</v>
      </c>
      <c r="G9" s="2">
        <v>42.7</v>
      </c>
      <c r="H9" s="2">
        <v>43.1</v>
      </c>
      <c r="I9" s="2">
        <v>42.9</v>
      </c>
      <c r="J9" s="2">
        <v>42.7</v>
      </c>
      <c r="K9" s="2">
        <v>42.3</v>
      </c>
      <c r="L9" s="2">
        <v>41.9</v>
      </c>
      <c r="M9" s="2">
        <v>41.4</v>
      </c>
      <c r="N9" s="2">
        <v>40.6</v>
      </c>
      <c r="O9" s="2">
        <v>40.4</v>
      </c>
      <c r="P9" s="2">
        <v>40.200000000000003</v>
      </c>
      <c r="Q9" s="2">
        <v>40.200000000000003</v>
      </c>
      <c r="R9" s="2">
        <v>40.200000000000003</v>
      </c>
      <c r="S9" s="2">
        <v>40.6</v>
      </c>
      <c r="T9" s="2">
        <v>40.799999999999997</v>
      </c>
      <c r="U9" s="2">
        <v>41</v>
      </c>
      <c r="V9" s="2">
        <v>41.4</v>
      </c>
      <c r="W9" s="2">
        <v>41.6</v>
      </c>
      <c r="X9" s="2">
        <v>41.4</v>
      </c>
      <c r="Y9" s="2">
        <v>41.6</v>
      </c>
      <c r="Z9" s="2">
        <v>41.9</v>
      </c>
      <c r="AA9" s="82" t="s">
        <v>28</v>
      </c>
    </row>
    <row r="10" spans="1:27" x14ac:dyDescent="0.25">
      <c r="A10" t="s">
        <v>24</v>
      </c>
      <c r="C10" s="2">
        <v>1995</v>
      </c>
      <c r="D10" s="2">
        <v>2023</v>
      </c>
      <c r="E10" s="2">
        <v>2050</v>
      </c>
      <c r="F10" s="2">
        <v>2092</v>
      </c>
      <c r="G10" s="2">
        <v>2092</v>
      </c>
      <c r="H10" s="2">
        <v>2163</v>
      </c>
      <c r="I10" s="2">
        <v>2135</v>
      </c>
      <c r="J10" s="2">
        <v>2092</v>
      </c>
      <c r="K10" s="2">
        <v>2023</v>
      </c>
      <c r="L10" s="2">
        <v>1190</v>
      </c>
      <c r="M10" s="2">
        <v>1886</v>
      </c>
      <c r="N10" s="2">
        <v>1754</v>
      </c>
      <c r="O10" s="2">
        <v>1728</v>
      </c>
      <c r="P10" s="2">
        <v>1690</v>
      </c>
      <c r="Q10" s="2">
        <v>1690</v>
      </c>
      <c r="R10" s="2">
        <v>1690</v>
      </c>
      <c r="S10" s="2">
        <v>1754</v>
      </c>
      <c r="T10" s="2">
        <v>1780</v>
      </c>
      <c r="U10" s="2">
        <v>1820</v>
      </c>
      <c r="V10" s="2">
        <v>1886</v>
      </c>
      <c r="W10" s="2">
        <v>1913</v>
      </c>
      <c r="X10" s="2">
        <v>1886</v>
      </c>
      <c r="Y10" s="2">
        <v>1913</v>
      </c>
      <c r="Z10" s="2">
        <v>1190</v>
      </c>
      <c r="AA10" s="61">
        <f>SUM(C10:Z10)</f>
        <v>44435</v>
      </c>
    </row>
    <row r="11" spans="1:27" x14ac:dyDescent="0.25">
      <c r="A11" t="s">
        <v>26</v>
      </c>
      <c r="C11" s="76">
        <f t="shared" ref="C11:R11" si="0">C8*C10</f>
        <v>6523.65</v>
      </c>
      <c r="D11" s="76">
        <f t="shared" si="0"/>
        <v>6594.98</v>
      </c>
      <c r="E11" s="76">
        <f t="shared" si="0"/>
        <v>6642</v>
      </c>
      <c r="F11" s="76">
        <f t="shared" si="0"/>
        <v>6757.16</v>
      </c>
      <c r="G11" s="76">
        <f t="shared" si="0"/>
        <v>6757.16</v>
      </c>
      <c r="H11" s="76">
        <f t="shared" si="0"/>
        <v>6921.6</v>
      </c>
      <c r="I11" s="76">
        <f t="shared" si="0"/>
        <v>6853.35</v>
      </c>
      <c r="J11" s="76">
        <f t="shared" si="0"/>
        <v>6757.16</v>
      </c>
      <c r="K11" s="76">
        <f t="shared" si="0"/>
        <v>6594.98</v>
      </c>
      <c r="L11" s="76">
        <f t="shared" si="0"/>
        <v>3915.1</v>
      </c>
      <c r="M11" s="76">
        <f t="shared" si="0"/>
        <v>6261.5199999999995</v>
      </c>
      <c r="N11" s="76">
        <f t="shared" si="0"/>
        <v>5928.5199999999995</v>
      </c>
      <c r="O11" s="76">
        <f t="shared" si="0"/>
        <v>5857.92</v>
      </c>
      <c r="P11" s="76">
        <f t="shared" si="0"/>
        <v>5762.9000000000005</v>
      </c>
      <c r="Q11" s="76">
        <f t="shared" si="0"/>
        <v>5762.9000000000005</v>
      </c>
      <c r="R11" s="76">
        <f t="shared" si="0"/>
        <v>5762.9000000000005</v>
      </c>
      <c r="S11" s="76">
        <f>S8*S10</f>
        <v>5928.5199999999995</v>
      </c>
      <c r="T11" s="2">
        <f t="shared" ref="T11:Z11" si="1">T8*T10</f>
        <v>5998.6</v>
      </c>
      <c r="U11" s="2">
        <f t="shared" si="1"/>
        <v>6097</v>
      </c>
      <c r="V11" s="2">
        <f t="shared" si="1"/>
        <v>6261.5199999999995</v>
      </c>
      <c r="W11" s="2">
        <f t="shared" si="1"/>
        <v>6312.9</v>
      </c>
      <c r="X11" s="2">
        <f t="shared" si="1"/>
        <v>6261.5199999999995</v>
      </c>
      <c r="Y11" s="2">
        <f t="shared" si="1"/>
        <v>6312.9</v>
      </c>
      <c r="Z11" s="2">
        <f t="shared" si="1"/>
        <v>3915.1</v>
      </c>
      <c r="AA11" s="84">
        <f>SUM(C11:Z11)</f>
        <v>146741.85999999999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</dc:creator>
  <cp:lastModifiedBy>Derek</cp:lastModifiedBy>
  <dcterms:created xsi:type="dcterms:W3CDTF">2021-08-12T15:04:39Z</dcterms:created>
  <dcterms:modified xsi:type="dcterms:W3CDTF">2021-08-23T11:19:41Z</dcterms:modified>
</cp:coreProperties>
</file>