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b4795154bea60b/Documents/Brox/House/Heating/Heat Pump Investigation/"/>
    </mc:Choice>
  </mc:AlternateContent>
  <xr:revisionPtr revIDLastSave="344" documentId="8_{8C7E344A-08BE-4F7A-AECF-8508E162AD90}" xr6:coauthVersionLast="47" xr6:coauthVersionMax="47" xr10:uidLastSave="{800C56E4-59E0-4C62-A258-6E3D57979324}"/>
  <bookViews>
    <workbookView xWindow="3660" yWindow="0" windowWidth="24588" windowHeight="15612" xr2:uid="{67F9365A-DD4C-4C1C-B5ED-E7BC82BE0025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" i="1" l="1"/>
  <c r="B35" i="1"/>
  <c r="B34" i="1"/>
  <c r="L17" i="1" l="1"/>
  <c r="L16" i="1"/>
  <c r="L15" i="1"/>
  <c r="L14" i="1"/>
  <c r="L13" i="1"/>
  <c r="M18" i="1" s="1"/>
  <c r="L11" i="1"/>
  <c r="L10" i="1"/>
  <c r="L9" i="1"/>
  <c r="L8" i="1"/>
  <c r="L7" i="1"/>
  <c r="L6" i="1"/>
  <c r="L5" i="1"/>
  <c r="L4" i="1"/>
  <c r="T12" i="1"/>
  <c r="R12" i="1"/>
  <c r="H18" i="1"/>
  <c r="I17" i="1"/>
  <c r="I16" i="1"/>
  <c r="I15" i="1"/>
  <c r="I14" i="1"/>
  <c r="I13" i="1"/>
  <c r="I11" i="1"/>
  <c r="I10" i="1"/>
  <c r="I9" i="1"/>
  <c r="I8" i="1"/>
  <c r="I7" i="1"/>
  <c r="I6" i="1"/>
  <c r="I5" i="1"/>
  <c r="I4" i="1"/>
  <c r="Q17" i="1"/>
  <c r="R17" i="1" s="1"/>
  <c r="Q16" i="1"/>
  <c r="R16" i="1" s="1"/>
  <c r="Q15" i="1"/>
  <c r="R15" i="1" s="1"/>
  <c r="Q14" i="1"/>
  <c r="R14" i="1" s="1"/>
  <c r="Q13" i="1"/>
  <c r="R13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Q4" i="1"/>
  <c r="S17" i="1"/>
  <c r="T17" i="1" s="1"/>
  <c r="S16" i="1"/>
  <c r="T16" i="1" s="1"/>
  <c r="S15" i="1"/>
  <c r="T15" i="1" s="1"/>
  <c r="S14" i="1"/>
  <c r="T14" i="1" s="1"/>
  <c r="S13" i="1"/>
  <c r="T13" i="1" s="1"/>
  <c r="S11" i="1"/>
  <c r="T11" i="1" s="1"/>
  <c r="S10" i="1"/>
  <c r="T10" i="1" s="1"/>
  <c r="S9" i="1"/>
  <c r="T9" i="1" s="1"/>
  <c r="S8" i="1"/>
  <c r="T8" i="1" s="1"/>
  <c r="S7" i="1"/>
  <c r="T7" i="1" s="1"/>
  <c r="S6" i="1"/>
  <c r="T6" i="1" s="1"/>
  <c r="S5" i="1"/>
  <c r="T5" i="1" s="1"/>
  <c r="S4" i="1"/>
  <c r="T4" i="1" s="1"/>
  <c r="P18" i="1"/>
  <c r="N18" i="1"/>
  <c r="F18" i="1"/>
  <c r="J17" i="1"/>
  <c r="K17" i="1" s="1"/>
  <c r="J16" i="1"/>
  <c r="K16" i="1" s="1"/>
  <c r="J14" i="1"/>
  <c r="K14" i="1" s="1"/>
  <c r="J13" i="1"/>
  <c r="K13" i="1" s="1"/>
  <c r="J12" i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M24" i="1"/>
  <c r="D18" i="1"/>
  <c r="Q18" i="1" l="1"/>
  <c r="T18" i="1"/>
  <c r="I18" i="1"/>
  <c r="R4" i="1"/>
  <c r="R18" i="1" s="1"/>
  <c r="S18" i="1"/>
</calcChain>
</file>

<file path=xl/sharedStrings.xml><?xml version="1.0" encoding="utf-8"?>
<sst xmlns="http://schemas.openxmlformats.org/spreadsheetml/2006/main" count="97" uniqueCount="90">
  <si>
    <t>Heat Pump calculations</t>
  </si>
  <si>
    <t>Design Temp</t>
  </si>
  <si>
    <t>Heat Loss</t>
  </si>
  <si>
    <t>Current Rad</t>
  </si>
  <si>
    <t>Output</t>
  </si>
  <si>
    <t>Octopus</t>
  </si>
  <si>
    <t>Bathroom</t>
  </si>
  <si>
    <t>Towel 1150x600</t>
  </si>
  <si>
    <t>K1 600x1600</t>
  </si>
  <si>
    <t>K1 500x1100</t>
  </si>
  <si>
    <t>K1 600x1300</t>
  </si>
  <si>
    <t>K1 500x1600</t>
  </si>
  <si>
    <t>Dining Room</t>
  </si>
  <si>
    <t>K1 400x1800</t>
  </si>
  <si>
    <t>K2 300x1400</t>
  </si>
  <si>
    <t>En Suite</t>
  </si>
  <si>
    <t>Towel 1250x600</t>
  </si>
  <si>
    <t>Entrance Hall</t>
  </si>
  <si>
    <t>K2 700x800</t>
  </si>
  <si>
    <t>Kitchen</t>
  </si>
  <si>
    <t>Sitting Room</t>
  </si>
  <si>
    <t>K2 500x1000</t>
  </si>
  <si>
    <t>K2 400x1800</t>
  </si>
  <si>
    <t>Utility</t>
  </si>
  <si>
    <t>K1 600x500</t>
  </si>
  <si>
    <t>K2 600x600</t>
  </si>
  <si>
    <t>Toilet</t>
  </si>
  <si>
    <t>K1 450x500</t>
  </si>
  <si>
    <t>Heat Geek</t>
  </si>
  <si>
    <t>Rad Output</t>
  </si>
  <si>
    <t>Landing</t>
  </si>
  <si>
    <t>Est energy usage for year</t>
  </si>
  <si>
    <t>Design temp 21 @ -3.3</t>
  </si>
  <si>
    <t>Est annual elec consumption</t>
  </si>
  <si>
    <t>Design temps @ -2.5</t>
  </si>
  <si>
    <t>22 1600x600</t>
  </si>
  <si>
    <t>22 1100x600</t>
  </si>
  <si>
    <t>Loss var</t>
  </si>
  <si>
    <t>n/a</t>
  </si>
  <si>
    <t>Landing not listed by Octopus</t>
  </si>
  <si>
    <t>Prop change</t>
  </si>
  <si>
    <t>in proposal</t>
  </si>
  <si>
    <t>SCOP / G'teed efficiency</t>
  </si>
  <si>
    <t>SCOP hot water</t>
  </si>
  <si>
    <t>%</t>
  </si>
  <si>
    <t>Guessing that Octopus quote output at 50 flow, Heat Geek quote shows standard rated output</t>
  </si>
  <si>
    <t>Room (HG name)</t>
  </si>
  <si>
    <t xml:space="preserve">     "             "</t>
  </si>
  <si>
    <t>Des 1800x445</t>
  </si>
  <si>
    <t>Prop Output</t>
  </si>
  <si>
    <t>act. 1179</t>
  </si>
  <si>
    <t>Delta T30</t>
  </si>
  <si>
    <t>Delta T24</t>
  </si>
  <si>
    <t>Outp-Loss</t>
  </si>
  <si>
    <t>Rad % var</t>
  </si>
  <si>
    <t>Loss var%</t>
  </si>
  <si>
    <t>see * below</t>
  </si>
  <si>
    <t>*</t>
  </si>
  <si>
    <t>Kitchen: Octopus say must u/g to a min of 1705W, 5817BTU standard output or won't meet grant qualification: HG say fine as is</t>
  </si>
  <si>
    <t>Loss var figures: col I, difference between heat loss estimates, negative means HG larger, col J % is diff as % of mean of the two</t>
  </si>
  <si>
    <t>My Heat Loss</t>
  </si>
  <si>
    <t>Bedroom 2 (3) - Sml</t>
  </si>
  <si>
    <t>Bedroom 3 (1) - Main</t>
  </si>
  <si>
    <t>Bedroom 4 (Study) - H</t>
  </si>
  <si>
    <t>Bedroom 1 (2) - T</t>
  </si>
  <si>
    <t xml:space="preserve">My Heat Loss assumptions: </t>
  </si>
  <si>
    <t>Location</t>
  </si>
  <si>
    <t>location</t>
  </si>
  <si>
    <t>Manchester</t>
  </si>
  <si>
    <t>MCS Ambient temp</t>
  </si>
  <si>
    <t xml:space="preserve">MCS Ground temp </t>
  </si>
  <si>
    <t>height above sea level</t>
  </si>
  <si>
    <t>Corrected Amb temp</t>
  </si>
  <si>
    <t>Corrected Gnd temp</t>
  </si>
  <si>
    <t>Building Details</t>
  </si>
  <si>
    <t>External Wall type</t>
  </si>
  <si>
    <t>1970-1990 cavity wall 50mm insulation</t>
  </si>
  <si>
    <t>Window type</t>
  </si>
  <si>
    <t>2010 -2016 building regs</t>
  </si>
  <si>
    <t>Roof / Ceiling type</t>
  </si>
  <si>
    <t>2000-2010 200mm insulation</t>
  </si>
  <si>
    <t>Floor type</t>
  </si>
  <si>
    <t xml:space="preserve">1918 - 1999 concrete no insulation </t>
  </si>
  <si>
    <t xml:space="preserve">Ventilation loss </t>
  </si>
  <si>
    <t>2006-2015 regs</t>
  </si>
  <si>
    <t>Octopus u/g</t>
  </si>
  <si>
    <t>HG optional 3rd to take from 395% - 400% (not included)</t>
  </si>
  <si>
    <t>HG required on both quotes: room has 3 outside walls</t>
  </si>
  <si>
    <t>HG optional 2nd  on first quote / req with updated lower kitchen rad output</t>
  </si>
  <si>
    <t>Octopus u/g. Heat Geek updated upstairs after correcting rad to lower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</si>
</sst>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Verdana"/>
      <family val="2"/>
      <charset val="1"/>
    </font>
    <font>
      <sz val="11"/>
      <color rgb="FFFFFFFF"/>
      <name val="Calibri"/>
      <family val="2"/>
      <charset val="1"/>
    </font>
    <font>
      <b/>
      <sz val="9"/>
      <name val="Arial"/>
      <family val="2"/>
      <charset val="1"/>
    </font>
    <font>
      <b/>
      <sz val="9"/>
      <color rgb="FF000080"/>
      <name val="Arial"/>
      <family val="2"/>
      <charset val="1"/>
    </font>
    <font>
      <sz val="9"/>
      <color rgb="FF000000"/>
      <name val="Arial"/>
      <family val="2"/>
      <charset val="1"/>
    </font>
    <font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8D8D8"/>
      </patternFill>
    </fill>
    <fill>
      <patternFill patternType="solid">
        <fgColor rgb="FFC9C9C9"/>
        <bgColor rgb="FFBFBFB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7" fillId="5" borderId="0" applyBorder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1" fontId="1" fillId="0" borderId="0" xfId="0" applyNumberFormat="1" applyFont="1"/>
    <xf numFmtId="0" fontId="0" fillId="2" borderId="0" xfId="0" applyFill="1"/>
    <xf numFmtId="0" fontId="0" fillId="2" borderId="1" xfId="0" applyFill="1" applyBorder="1"/>
    <xf numFmtId="1" fontId="0" fillId="2" borderId="0" xfId="0" applyNumberFormat="1" applyFill="1"/>
    <xf numFmtId="0" fontId="4" fillId="0" borderId="1" xfId="0" applyFont="1" applyBorder="1"/>
    <xf numFmtId="0" fontId="5" fillId="0" borderId="1" xfId="0" applyFont="1" applyBorder="1"/>
    <xf numFmtId="9" fontId="5" fillId="0" borderId="1" xfId="1" applyFont="1" applyBorder="1"/>
    <xf numFmtId="10" fontId="5" fillId="0" borderId="1" xfId="0" applyNumberFormat="1" applyFont="1" applyBorder="1"/>
    <xf numFmtId="0" fontId="0" fillId="0" borderId="0" xfId="0" applyAlignment="1">
      <alignment horizontal="right"/>
    </xf>
    <xf numFmtId="0" fontId="8" fillId="4" borderId="2" xfId="2" applyFont="1" applyFill="1" applyBorder="1" applyAlignment="1">
      <alignment horizontal="left" vertical="center" wrapText="1"/>
    </xf>
    <xf numFmtId="0" fontId="9" fillId="4" borderId="3" xfId="3" applyFont="1" applyFill="1" applyBorder="1" applyAlignment="1">
      <alignment horizontal="left"/>
    </xf>
    <xf numFmtId="0" fontId="10" fillId="3" borderId="4" xfId="3" applyFont="1" applyFill="1" applyBorder="1" applyAlignment="1">
      <alignment horizontal="left" vertical="top" wrapText="1"/>
    </xf>
    <xf numFmtId="164" fontId="10" fillId="0" borderId="5" xfId="0" applyNumberFormat="1" applyFont="1" applyBorder="1" applyAlignment="1" applyProtection="1">
      <alignment horizontal="center"/>
      <protection locked="0"/>
    </xf>
    <xf numFmtId="0" fontId="10" fillId="3" borderId="6" xfId="3" applyFont="1" applyFill="1" applyBorder="1" applyAlignment="1">
      <alignment horizontal="left" vertical="top"/>
    </xf>
    <xf numFmtId="164" fontId="10" fillId="0" borderId="7" xfId="4" applyNumberFormat="1" applyFont="1" applyFill="1" applyBorder="1" applyAlignment="1" applyProtection="1">
      <alignment horizontal="center"/>
    </xf>
    <xf numFmtId="0" fontId="10" fillId="3" borderId="8" xfId="3" applyFont="1" applyFill="1" applyBorder="1" applyAlignment="1">
      <alignment horizontal="left" vertical="top"/>
    </xf>
    <xf numFmtId="164" fontId="10" fillId="0" borderId="5" xfId="4" applyNumberFormat="1" applyFont="1" applyFill="1" applyBorder="1" applyAlignment="1" applyProtection="1">
      <alignment horizontal="center"/>
    </xf>
    <xf numFmtId="0" fontId="10" fillId="3" borderId="9" xfId="3" applyFont="1" applyFill="1" applyBorder="1" applyAlignment="1">
      <alignment horizontal="left" vertical="top"/>
    </xf>
    <xf numFmtId="164" fontId="10" fillId="0" borderId="10" xfId="4" applyNumberFormat="1" applyFont="1" applyFill="1" applyBorder="1" applyAlignment="1" applyProtection="1">
      <alignment horizontal="center" vertical="top"/>
    </xf>
    <xf numFmtId="0" fontId="11" fillId="0" borderId="0" xfId="0" applyFont="1"/>
    <xf numFmtId="0" fontId="8" fillId="4" borderId="11" xfId="2" applyFont="1" applyFill="1" applyBorder="1" applyAlignment="1">
      <alignment horizontal="left" vertical="center" wrapText="1"/>
    </xf>
    <xf numFmtId="164" fontId="10" fillId="0" borderId="12" xfId="0" applyNumberFormat="1" applyFont="1" applyBorder="1" applyAlignment="1" applyProtection="1">
      <alignment horizontal="left"/>
      <protection locked="0"/>
    </xf>
    <xf numFmtId="0" fontId="10" fillId="3" borderId="13" xfId="3" applyFont="1" applyFill="1" applyBorder="1" applyAlignment="1">
      <alignment horizontal="left" vertical="top" wrapText="1"/>
    </xf>
  </cellXfs>
  <cellStyles count="5">
    <cellStyle name="60% - Accent3 2" xfId="4" xr:uid="{78D5C7B5-0320-4D32-AC56-3CA4BE66C8E9}"/>
    <cellStyle name="Normal" xfId="0" builtinId="0"/>
    <cellStyle name="Normal 2" xfId="3" xr:uid="{0C7C2E1A-EE42-457C-B4DC-1B17D870B428}"/>
    <cellStyle name="Normal_hendra regs calculator.xls" xfId="2" xr:uid="{F34F9B6E-4978-4D14-A4AD-394DF4242F9A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A5F2-C222-4561-85E6-F8A481E2F9AF}">
  <dimension ref="A1:U42"/>
  <sheetViews>
    <sheetView tabSelected="1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U14" sqref="U14"/>
    </sheetView>
  </sheetViews>
  <sheetFormatPr defaultRowHeight="14.4" x14ac:dyDescent="0.3"/>
  <cols>
    <col min="1" max="1" width="17.6640625" customWidth="1"/>
    <col min="2" max="2" width="11.21875" customWidth="1"/>
    <col min="3" max="3" width="11.21875" bestFit="1" customWidth="1"/>
    <col min="5" max="5" width="13.88671875" bestFit="1" customWidth="1"/>
    <col min="7" max="7" width="11.109375" bestFit="1" customWidth="1"/>
    <col min="8" max="8" width="10.109375" customWidth="1"/>
    <col min="9" max="9" width="9.21875" customWidth="1"/>
    <col min="10" max="10" width="7.77734375" customWidth="1"/>
    <col min="11" max="11" width="9" customWidth="1"/>
    <col min="13" max="13" width="9.88671875" customWidth="1"/>
    <col min="14" max="14" width="10.33203125" customWidth="1"/>
    <col min="15" max="15" width="11.109375" bestFit="1" customWidth="1"/>
    <col min="16" max="16" width="10.21875" customWidth="1"/>
    <col min="17" max="18" width="8.6640625" style="3" customWidth="1"/>
    <col min="19" max="19" width="8.77734375" style="3" customWidth="1"/>
    <col min="20" max="20" width="8.5546875" style="3" customWidth="1"/>
  </cols>
  <sheetData>
    <row r="1" spans="1:21" x14ac:dyDescent="0.3">
      <c r="A1" t="s">
        <v>0</v>
      </c>
    </row>
    <row r="2" spans="1:21" s="2" customFormat="1" ht="15.6" x14ac:dyDescent="0.3">
      <c r="C2" s="2" t="s">
        <v>5</v>
      </c>
      <c r="D2" s="2" t="s">
        <v>34</v>
      </c>
      <c r="M2" s="2" t="s">
        <v>28</v>
      </c>
      <c r="N2" s="2" t="s">
        <v>32</v>
      </c>
      <c r="Q2" s="4"/>
      <c r="R2" s="4"/>
      <c r="S2" s="4"/>
      <c r="T2" s="4"/>
    </row>
    <row r="3" spans="1:21" s="1" customFormat="1" x14ac:dyDescent="0.3">
      <c r="A3" s="1" t="s">
        <v>46</v>
      </c>
      <c r="B3" s="1" t="s">
        <v>60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40</v>
      </c>
      <c r="H3" s="1" t="s">
        <v>49</v>
      </c>
      <c r="I3" s="1" t="s">
        <v>53</v>
      </c>
      <c r="J3" s="9" t="s">
        <v>37</v>
      </c>
      <c r="K3" s="9" t="s">
        <v>55</v>
      </c>
      <c r="L3" s="9" t="s">
        <v>54</v>
      </c>
      <c r="M3" s="1" t="s">
        <v>2</v>
      </c>
      <c r="N3" s="1" t="s">
        <v>29</v>
      </c>
      <c r="O3" s="1" t="s">
        <v>40</v>
      </c>
      <c r="P3" s="1" t="s">
        <v>49</v>
      </c>
      <c r="Q3" s="5" t="s">
        <v>51</v>
      </c>
      <c r="R3" s="5" t="s">
        <v>53</v>
      </c>
      <c r="S3" s="5" t="s">
        <v>52</v>
      </c>
      <c r="T3" s="5" t="s">
        <v>53</v>
      </c>
    </row>
    <row r="4" spans="1:21" x14ac:dyDescent="0.3">
      <c r="A4" t="s">
        <v>6</v>
      </c>
      <c r="B4">
        <v>339</v>
      </c>
      <c r="C4">
        <v>22</v>
      </c>
      <c r="D4">
        <v>355</v>
      </c>
      <c r="E4" t="s">
        <v>7</v>
      </c>
      <c r="F4">
        <v>265</v>
      </c>
      <c r="H4">
        <v>265</v>
      </c>
      <c r="I4">
        <f>H4-D4</f>
        <v>-90</v>
      </c>
      <c r="J4" s="10">
        <f>D4-M4</f>
        <v>50</v>
      </c>
      <c r="K4" s="12">
        <f>J4/((D4+M4)/2)</f>
        <v>0.15151515151515152</v>
      </c>
      <c r="L4" s="11">
        <f>F4/N4</f>
        <v>0.69736842105263153</v>
      </c>
      <c r="M4">
        <v>305</v>
      </c>
      <c r="N4">
        <v>380</v>
      </c>
      <c r="P4">
        <v>380</v>
      </c>
      <c r="Q4" s="3">
        <f>P4*0.513</f>
        <v>194.94</v>
      </c>
      <c r="R4" s="3">
        <f>Q4-M4</f>
        <v>-110.06</v>
      </c>
      <c r="S4" s="3">
        <f t="shared" ref="S4:S11" si="0">P4*0.383</f>
        <v>145.54</v>
      </c>
      <c r="T4" s="3">
        <f>S4-M4</f>
        <v>-159.46</v>
      </c>
    </row>
    <row r="5" spans="1:21" x14ac:dyDescent="0.3">
      <c r="A5" t="s">
        <v>64</v>
      </c>
      <c r="B5">
        <v>702</v>
      </c>
      <c r="C5">
        <v>18</v>
      </c>
      <c r="D5">
        <v>410</v>
      </c>
      <c r="E5" t="s">
        <v>8</v>
      </c>
      <c r="F5">
        <v>805</v>
      </c>
      <c r="H5">
        <v>805</v>
      </c>
      <c r="I5">
        <f t="shared" ref="I5:I11" si="1">H5-D5</f>
        <v>395</v>
      </c>
      <c r="J5" s="10">
        <f t="shared" ref="J5:J17" si="2">D5-M5</f>
        <v>-196</v>
      </c>
      <c r="K5" s="12">
        <f>J5/((D5+M5)/2)</f>
        <v>-0.38582677165354329</v>
      </c>
      <c r="L5" s="11">
        <f t="shared" ref="L5:L11" si="3">F5/N5</f>
        <v>0.53559547571523625</v>
      </c>
      <c r="M5">
        <v>606</v>
      </c>
      <c r="N5">
        <v>1503</v>
      </c>
      <c r="O5" t="s">
        <v>35</v>
      </c>
      <c r="P5">
        <v>1503</v>
      </c>
      <c r="Q5" s="3">
        <f t="shared" ref="Q5:Q11" si="4">P5*0.513</f>
        <v>771.03899999999999</v>
      </c>
      <c r="R5" s="3">
        <f t="shared" ref="R5:R17" si="5">Q5-M5</f>
        <v>165.03899999999999</v>
      </c>
      <c r="S5" s="3">
        <f t="shared" si="0"/>
        <v>575.649</v>
      </c>
      <c r="T5" s="3">
        <f t="shared" ref="T5:T17" si="6">S5-M5</f>
        <v>-30.350999999999999</v>
      </c>
      <c r="U5" t="s">
        <v>86</v>
      </c>
    </row>
    <row r="6" spans="1:21" x14ac:dyDescent="0.3">
      <c r="A6" t="s">
        <v>61</v>
      </c>
      <c r="B6">
        <v>504</v>
      </c>
      <c r="C6">
        <v>18</v>
      </c>
      <c r="D6">
        <v>253</v>
      </c>
      <c r="E6" t="s">
        <v>9</v>
      </c>
      <c r="F6">
        <v>469</v>
      </c>
      <c r="H6">
        <v>469</v>
      </c>
      <c r="I6">
        <f t="shared" si="1"/>
        <v>216</v>
      </c>
      <c r="J6" s="10">
        <f t="shared" si="2"/>
        <v>-96</v>
      </c>
      <c r="K6" s="12">
        <f t="shared" ref="K6:K11" si="7">J6/((D6+M6)/2)</f>
        <v>-0.31893687707641194</v>
      </c>
      <c r="L6" s="11">
        <f t="shared" si="3"/>
        <v>0.54471544715447151</v>
      </c>
      <c r="M6">
        <v>349</v>
      </c>
      <c r="N6">
        <v>861</v>
      </c>
      <c r="O6" t="s">
        <v>36</v>
      </c>
      <c r="P6" s="1">
        <v>1870</v>
      </c>
      <c r="Q6" s="5">
        <f t="shared" si="4"/>
        <v>959.31000000000006</v>
      </c>
      <c r="R6" s="3">
        <f t="shared" si="5"/>
        <v>610.31000000000006</v>
      </c>
      <c r="S6" s="5">
        <f t="shared" si="0"/>
        <v>716.21</v>
      </c>
      <c r="T6" s="3">
        <f t="shared" si="6"/>
        <v>367.21000000000004</v>
      </c>
      <c r="U6" t="s">
        <v>88</v>
      </c>
    </row>
    <row r="7" spans="1:21" x14ac:dyDescent="0.3">
      <c r="A7" t="s">
        <v>62</v>
      </c>
      <c r="B7">
        <v>640</v>
      </c>
      <c r="C7">
        <v>18</v>
      </c>
      <c r="D7">
        <v>415</v>
      </c>
      <c r="E7" t="s">
        <v>10</v>
      </c>
      <c r="F7">
        <v>654</v>
      </c>
      <c r="H7">
        <v>654</v>
      </c>
      <c r="I7">
        <f t="shared" si="1"/>
        <v>239</v>
      </c>
      <c r="J7" s="10">
        <f t="shared" si="2"/>
        <v>-93</v>
      </c>
      <c r="K7" s="12">
        <f t="shared" si="7"/>
        <v>-0.20151679306608883</v>
      </c>
      <c r="L7" s="11">
        <f t="shared" si="3"/>
        <v>0.54590984974958268</v>
      </c>
      <c r="M7">
        <v>508</v>
      </c>
      <c r="N7">
        <v>1198</v>
      </c>
      <c r="P7">
        <v>1198</v>
      </c>
      <c r="Q7" s="3">
        <f t="shared" si="4"/>
        <v>614.57400000000007</v>
      </c>
      <c r="R7" s="3">
        <f t="shared" si="5"/>
        <v>106.57400000000007</v>
      </c>
      <c r="S7" s="3">
        <f t="shared" si="0"/>
        <v>458.834</v>
      </c>
      <c r="T7" s="3">
        <f t="shared" si="6"/>
        <v>-49.165999999999997</v>
      </c>
    </row>
    <row r="8" spans="1:21" x14ac:dyDescent="0.3">
      <c r="A8" t="s">
        <v>63</v>
      </c>
      <c r="B8">
        <v>740</v>
      </c>
      <c r="C8">
        <v>18</v>
      </c>
      <c r="D8">
        <v>383</v>
      </c>
      <c r="E8" t="s">
        <v>11</v>
      </c>
      <c r="F8">
        <v>682</v>
      </c>
      <c r="H8">
        <v>682</v>
      </c>
      <c r="I8">
        <f t="shared" si="1"/>
        <v>299</v>
      </c>
      <c r="J8" s="10">
        <f t="shared" si="2"/>
        <v>-233</v>
      </c>
      <c r="K8" s="12">
        <f t="shared" si="7"/>
        <v>-0.46646646646646645</v>
      </c>
      <c r="L8" s="11">
        <f t="shared" si="3"/>
        <v>0.54429369513168391</v>
      </c>
      <c r="M8">
        <v>616</v>
      </c>
      <c r="N8">
        <v>1253</v>
      </c>
      <c r="O8" t="s">
        <v>35</v>
      </c>
      <c r="P8" s="1">
        <v>2720</v>
      </c>
      <c r="Q8" s="5">
        <f t="shared" si="4"/>
        <v>1395.3600000000001</v>
      </c>
      <c r="R8" s="3">
        <f t="shared" si="5"/>
        <v>779.36000000000013</v>
      </c>
      <c r="S8" s="5">
        <f t="shared" si="0"/>
        <v>1041.76</v>
      </c>
      <c r="T8" s="3">
        <f t="shared" si="6"/>
        <v>425.76</v>
      </c>
      <c r="U8" t="s">
        <v>87</v>
      </c>
    </row>
    <row r="9" spans="1:21" x14ac:dyDescent="0.3">
      <c r="A9" t="s">
        <v>12</v>
      </c>
      <c r="B9">
        <v>546</v>
      </c>
      <c r="C9">
        <v>21</v>
      </c>
      <c r="D9">
        <v>598</v>
      </c>
      <c r="E9" t="s">
        <v>13</v>
      </c>
      <c r="F9">
        <v>540</v>
      </c>
      <c r="G9" t="s">
        <v>14</v>
      </c>
      <c r="H9" s="1">
        <v>608</v>
      </c>
      <c r="I9">
        <f t="shared" si="1"/>
        <v>10</v>
      </c>
      <c r="J9" s="10">
        <f t="shared" si="2"/>
        <v>109</v>
      </c>
      <c r="K9" s="12">
        <f t="shared" si="7"/>
        <v>0.20055197792088317</v>
      </c>
      <c r="L9" s="11">
        <f t="shared" si="3"/>
        <v>0.49270072992700731</v>
      </c>
      <c r="M9">
        <v>489</v>
      </c>
      <c r="N9">
        <v>1096</v>
      </c>
      <c r="P9">
        <v>1096</v>
      </c>
      <c r="Q9" s="3">
        <f t="shared" si="4"/>
        <v>562.24800000000005</v>
      </c>
      <c r="R9" s="3">
        <f t="shared" si="5"/>
        <v>73.248000000000047</v>
      </c>
      <c r="S9" s="3">
        <f t="shared" si="0"/>
        <v>419.76800000000003</v>
      </c>
      <c r="T9" s="3">
        <f t="shared" si="6"/>
        <v>-69.231999999999971</v>
      </c>
      <c r="U9" t="s">
        <v>85</v>
      </c>
    </row>
    <row r="10" spans="1:21" x14ac:dyDescent="0.3">
      <c r="A10" t="s">
        <v>15</v>
      </c>
      <c r="B10">
        <v>385</v>
      </c>
      <c r="C10">
        <v>21</v>
      </c>
      <c r="D10">
        <v>251</v>
      </c>
      <c r="E10" t="s">
        <v>16</v>
      </c>
      <c r="F10">
        <v>303</v>
      </c>
      <c r="H10">
        <v>303</v>
      </c>
      <c r="I10">
        <f t="shared" si="1"/>
        <v>52</v>
      </c>
      <c r="J10" s="10">
        <f t="shared" si="2"/>
        <v>-57</v>
      </c>
      <c r="K10" s="12">
        <f t="shared" si="7"/>
        <v>-0.2039355992844365</v>
      </c>
      <c r="L10" s="11">
        <f t="shared" si="3"/>
        <v>0.536283185840708</v>
      </c>
      <c r="M10">
        <v>308</v>
      </c>
      <c r="N10">
        <v>565</v>
      </c>
      <c r="P10">
        <v>565</v>
      </c>
      <c r="Q10" s="3">
        <f t="shared" si="4"/>
        <v>289.84500000000003</v>
      </c>
      <c r="R10" s="3">
        <f t="shared" si="5"/>
        <v>-18.154999999999973</v>
      </c>
      <c r="S10" s="3">
        <f t="shared" si="0"/>
        <v>216.39500000000001</v>
      </c>
      <c r="T10" s="3">
        <f t="shared" si="6"/>
        <v>-91.60499999999999</v>
      </c>
    </row>
    <row r="11" spans="1:21" x14ac:dyDescent="0.3">
      <c r="A11" t="s">
        <v>17</v>
      </c>
      <c r="B11">
        <v>493</v>
      </c>
      <c r="C11">
        <v>18</v>
      </c>
      <c r="D11">
        <v>441</v>
      </c>
      <c r="E11" t="s">
        <v>18</v>
      </c>
      <c r="F11">
        <v>806</v>
      </c>
      <c r="H11">
        <v>806</v>
      </c>
      <c r="I11">
        <f t="shared" si="1"/>
        <v>365</v>
      </c>
      <c r="J11" s="10">
        <f t="shared" si="2"/>
        <v>-133</v>
      </c>
      <c r="K11" s="12">
        <f t="shared" si="7"/>
        <v>-0.2620689655172414</v>
      </c>
      <c r="L11" s="11">
        <f t="shared" si="3"/>
        <v>0.50375000000000003</v>
      </c>
      <c r="M11">
        <v>574</v>
      </c>
      <c r="N11">
        <v>1600</v>
      </c>
      <c r="P11">
        <v>1600</v>
      </c>
      <c r="Q11" s="3">
        <f t="shared" si="4"/>
        <v>820.80000000000007</v>
      </c>
      <c r="R11" s="3">
        <f t="shared" si="5"/>
        <v>246.80000000000007</v>
      </c>
      <c r="S11" s="3">
        <f t="shared" si="0"/>
        <v>612.79999999999995</v>
      </c>
      <c r="T11" s="3">
        <f t="shared" si="6"/>
        <v>38.799999999999955</v>
      </c>
    </row>
    <row r="12" spans="1:21" x14ac:dyDescent="0.3">
      <c r="A12" t="s">
        <v>30</v>
      </c>
      <c r="B12">
        <v>381</v>
      </c>
      <c r="J12" s="10">
        <f t="shared" si="2"/>
        <v>-446</v>
      </c>
      <c r="K12" s="12">
        <v>-1</v>
      </c>
      <c r="L12" s="10"/>
      <c r="M12">
        <v>446</v>
      </c>
      <c r="R12" s="3">
        <f t="shared" si="5"/>
        <v>-446</v>
      </c>
      <c r="T12" s="3">
        <f t="shared" si="6"/>
        <v>-446</v>
      </c>
      <c r="U12" t="s">
        <v>39</v>
      </c>
    </row>
    <row r="13" spans="1:21" x14ac:dyDescent="0.3">
      <c r="A13" t="s">
        <v>19</v>
      </c>
      <c r="B13">
        <v>1065</v>
      </c>
      <c r="C13">
        <v>21</v>
      </c>
      <c r="D13">
        <v>747</v>
      </c>
      <c r="E13" t="s">
        <v>48</v>
      </c>
      <c r="G13" t="s">
        <v>56</v>
      </c>
      <c r="H13" s="1">
        <v>875</v>
      </c>
      <c r="I13">
        <f t="shared" ref="I13:I17" si="8">H13-D13</f>
        <v>128</v>
      </c>
      <c r="J13" s="10">
        <f t="shared" si="2"/>
        <v>-214</v>
      </c>
      <c r="K13" s="12">
        <f t="shared" ref="K13:K14" si="9">J13/((D13+M13)/2)</f>
        <v>-0.25058548009367682</v>
      </c>
      <c r="L13" s="10">
        <f t="shared" ref="L13:L17" si="10">F13/N13</f>
        <v>0</v>
      </c>
      <c r="M13">
        <v>961</v>
      </c>
      <c r="N13">
        <v>1372</v>
      </c>
      <c r="O13" t="s">
        <v>50</v>
      </c>
      <c r="P13">
        <v>1179</v>
      </c>
      <c r="Q13" s="3">
        <f t="shared" ref="Q13:Q17" si="11">P13*0.513</f>
        <v>604.827</v>
      </c>
      <c r="R13" s="3">
        <f t="shared" si="5"/>
        <v>-356.173</v>
      </c>
      <c r="S13" s="3">
        <f>P13*0.383</f>
        <v>451.55700000000002</v>
      </c>
      <c r="T13" s="3">
        <f t="shared" si="6"/>
        <v>-509.44299999999998</v>
      </c>
      <c r="U13" t="s">
        <v>89</v>
      </c>
    </row>
    <row r="14" spans="1:21" x14ac:dyDescent="0.3">
      <c r="A14" t="s">
        <v>20</v>
      </c>
      <c r="B14">
        <v>1480</v>
      </c>
      <c r="C14">
        <v>21</v>
      </c>
      <c r="D14">
        <v>1244</v>
      </c>
      <c r="E14" t="s">
        <v>21</v>
      </c>
      <c r="F14">
        <v>672</v>
      </c>
      <c r="H14">
        <v>672</v>
      </c>
      <c r="I14">
        <f t="shared" si="8"/>
        <v>-572</v>
      </c>
      <c r="J14" s="10">
        <f t="shared" si="2"/>
        <v>40</v>
      </c>
      <c r="K14" s="12">
        <f t="shared" si="9"/>
        <v>3.2679738562091505E-2</v>
      </c>
      <c r="L14" s="11">
        <f t="shared" si="10"/>
        <v>0.45010046885465504</v>
      </c>
      <c r="M14">
        <v>1204</v>
      </c>
      <c r="N14">
        <v>1493</v>
      </c>
      <c r="P14">
        <v>1493</v>
      </c>
      <c r="Q14" s="3">
        <f t="shared" si="11"/>
        <v>765.90899999999999</v>
      </c>
      <c r="R14" s="3">
        <f t="shared" si="5"/>
        <v>-438.09100000000001</v>
      </c>
      <c r="S14" s="3">
        <f>P14*0.383</f>
        <v>571.81899999999996</v>
      </c>
      <c r="T14" s="3">
        <f t="shared" si="6"/>
        <v>-632.18100000000004</v>
      </c>
    </row>
    <row r="15" spans="1:21" x14ac:dyDescent="0.3">
      <c r="A15" t="s">
        <v>47</v>
      </c>
      <c r="E15" t="s">
        <v>22</v>
      </c>
      <c r="F15">
        <v>540</v>
      </c>
      <c r="H15">
        <v>540</v>
      </c>
      <c r="I15">
        <f t="shared" si="8"/>
        <v>540</v>
      </c>
      <c r="J15" s="10" t="s">
        <v>38</v>
      </c>
      <c r="K15" s="12"/>
      <c r="L15" s="11">
        <f t="shared" si="10"/>
        <v>0.49270072992700731</v>
      </c>
      <c r="N15">
        <v>1096</v>
      </c>
      <c r="P15">
        <v>1096</v>
      </c>
      <c r="Q15" s="3">
        <f t="shared" si="11"/>
        <v>562.24800000000005</v>
      </c>
      <c r="R15" s="3">
        <f t="shared" si="5"/>
        <v>562.24800000000005</v>
      </c>
      <c r="S15" s="3">
        <f>P15*0.383</f>
        <v>419.76800000000003</v>
      </c>
      <c r="T15" s="3">
        <f t="shared" si="6"/>
        <v>419.76800000000003</v>
      </c>
    </row>
    <row r="16" spans="1:21" x14ac:dyDescent="0.3">
      <c r="A16" t="s">
        <v>23</v>
      </c>
      <c r="B16">
        <v>422</v>
      </c>
      <c r="C16">
        <v>18</v>
      </c>
      <c r="D16">
        <v>475</v>
      </c>
      <c r="E16" t="s">
        <v>24</v>
      </c>
      <c r="F16">
        <v>251</v>
      </c>
      <c r="G16" t="s">
        <v>25</v>
      </c>
      <c r="H16" s="1">
        <v>538</v>
      </c>
      <c r="I16">
        <f t="shared" si="8"/>
        <v>63</v>
      </c>
      <c r="J16" s="10">
        <f t="shared" si="2"/>
        <v>-44</v>
      </c>
      <c r="K16" s="12">
        <f t="shared" ref="K16:K17" si="12">J16/((D16+M16)/2)</f>
        <v>-8.8531187122736416E-2</v>
      </c>
      <c r="L16" s="11">
        <f t="shared" si="10"/>
        <v>0.32512953367875647</v>
      </c>
      <c r="M16">
        <v>519</v>
      </c>
      <c r="N16">
        <v>772</v>
      </c>
      <c r="P16">
        <v>772</v>
      </c>
      <c r="Q16" s="3">
        <f t="shared" si="11"/>
        <v>396.036</v>
      </c>
      <c r="R16" s="3">
        <f t="shared" si="5"/>
        <v>-122.964</v>
      </c>
      <c r="S16" s="3">
        <f>P16*0.383</f>
        <v>295.67599999999999</v>
      </c>
      <c r="T16" s="3">
        <f t="shared" si="6"/>
        <v>-223.32400000000001</v>
      </c>
      <c r="U16" t="s">
        <v>85</v>
      </c>
    </row>
    <row r="17" spans="1:20" x14ac:dyDescent="0.3">
      <c r="A17" t="s">
        <v>26</v>
      </c>
      <c r="B17">
        <v>172</v>
      </c>
      <c r="C17">
        <v>18</v>
      </c>
      <c r="D17">
        <v>190</v>
      </c>
      <c r="E17" t="s">
        <v>27</v>
      </c>
      <c r="F17">
        <v>192</v>
      </c>
      <c r="H17">
        <v>192</v>
      </c>
      <c r="I17">
        <f t="shared" si="8"/>
        <v>2</v>
      </c>
      <c r="J17" s="10">
        <f t="shared" si="2"/>
        <v>-23</v>
      </c>
      <c r="K17" s="12">
        <f t="shared" si="12"/>
        <v>-0.11414392059553349</v>
      </c>
      <c r="L17" s="11">
        <f t="shared" si="10"/>
        <v>0.54545454545454541</v>
      </c>
      <c r="M17">
        <v>213</v>
      </c>
      <c r="N17">
        <v>352</v>
      </c>
      <c r="P17">
        <v>352</v>
      </c>
      <c r="Q17" s="3">
        <f t="shared" si="11"/>
        <v>180.57599999999999</v>
      </c>
      <c r="R17" s="3">
        <f t="shared" si="5"/>
        <v>-32.424000000000007</v>
      </c>
      <c r="S17" s="3">
        <f>P17*0.383</f>
        <v>134.816</v>
      </c>
      <c r="T17" s="3">
        <f t="shared" si="6"/>
        <v>-78.183999999999997</v>
      </c>
    </row>
    <row r="18" spans="1:20" s="6" customFormat="1" x14ac:dyDescent="0.3">
      <c r="B18" s="6">
        <f>SUM(B4:B17)</f>
        <v>7869</v>
      </c>
      <c r="D18" s="6">
        <f>SUM(D4:D17)</f>
        <v>5762</v>
      </c>
      <c r="F18" s="6">
        <f>SUM(F4:F17)</f>
        <v>6179</v>
      </c>
      <c r="H18" s="6">
        <f t="shared" ref="H18:I18" si="13">SUM(H4:H17)</f>
        <v>7409</v>
      </c>
      <c r="I18" s="6">
        <f t="shared" si="13"/>
        <v>1647</v>
      </c>
      <c r="J18" s="7"/>
      <c r="K18" s="7"/>
      <c r="L18" s="7"/>
      <c r="M18" s="6">
        <f>SUM(M4:M17)</f>
        <v>7098</v>
      </c>
      <c r="N18" s="6">
        <f>SUM(N4:N17)</f>
        <v>13541</v>
      </c>
      <c r="P18" s="6">
        <f>SUM(P4:P17)</f>
        <v>15824</v>
      </c>
      <c r="Q18" s="8">
        <f>SUM(Q4:Q17)</f>
        <v>8117.7120000000004</v>
      </c>
      <c r="R18" s="8">
        <f>SUM(R4:R17)</f>
        <v>1019.7120000000004</v>
      </c>
      <c r="S18" s="8">
        <f>SUM(S4:S17)</f>
        <v>6060.5920000000006</v>
      </c>
      <c r="T18" s="8">
        <f>SUM(T4:T17)</f>
        <v>-1037.4080000000001</v>
      </c>
    </row>
    <row r="19" spans="1:20" x14ac:dyDescent="0.3">
      <c r="D19">
        <v>6130</v>
      </c>
      <c r="E19" t="s">
        <v>41</v>
      </c>
    </row>
    <row r="20" spans="1:20" x14ac:dyDescent="0.3">
      <c r="F20" t="s">
        <v>45</v>
      </c>
    </row>
    <row r="21" spans="1:20" x14ac:dyDescent="0.3">
      <c r="F21" t="s">
        <v>59</v>
      </c>
    </row>
    <row r="22" spans="1:20" x14ac:dyDescent="0.3">
      <c r="E22" s="13" t="s">
        <v>57</v>
      </c>
      <c r="F22" t="s">
        <v>58</v>
      </c>
    </row>
    <row r="23" spans="1:20" x14ac:dyDescent="0.3">
      <c r="A23" t="s">
        <v>31</v>
      </c>
      <c r="D23">
        <v>14102</v>
      </c>
      <c r="M23">
        <v>17833</v>
      </c>
    </row>
    <row r="24" spans="1:20" x14ac:dyDescent="0.3">
      <c r="A24" t="s">
        <v>33</v>
      </c>
      <c r="D24">
        <v>4243</v>
      </c>
      <c r="M24">
        <f>M23/4</f>
        <v>4458.25</v>
      </c>
    </row>
    <row r="25" spans="1:20" x14ac:dyDescent="0.3">
      <c r="A25" t="s">
        <v>42</v>
      </c>
      <c r="D25">
        <v>3.6</v>
      </c>
      <c r="M25">
        <v>395</v>
      </c>
      <c r="N25" t="s">
        <v>44</v>
      </c>
    </row>
    <row r="26" spans="1:20" x14ac:dyDescent="0.3">
      <c r="A26" t="s">
        <v>43</v>
      </c>
      <c r="D26">
        <v>2.7770999999999999</v>
      </c>
    </row>
    <row r="28" spans="1:20" ht="15" thickBot="1" x14ac:dyDescent="0.35">
      <c r="A28" t="s">
        <v>65</v>
      </c>
    </row>
    <row r="29" spans="1:20" x14ac:dyDescent="0.3">
      <c r="A29" s="14" t="s">
        <v>66</v>
      </c>
      <c r="B29" s="15"/>
    </row>
    <row r="30" spans="1:20" x14ac:dyDescent="0.3">
      <c r="A30" s="16" t="s">
        <v>67</v>
      </c>
      <c r="B30" s="17" t="s">
        <v>68</v>
      </c>
    </row>
    <row r="31" spans="1:20" x14ac:dyDescent="0.3">
      <c r="A31" s="18" t="s">
        <v>69</v>
      </c>
      <c r="B31" s="19">
        <v>-2.2000000000000002</v>
      </c>
    </row>
    <row r="32" spans="1:20" x14ac:dyDescent="0.3">
      <c r="A32" s="20" t="s">
        <v>70</v>
      </c>
      <c r="B32" s="21">
        <v>10</v>
      </c>
    </row>
    <row r="33" spans="1:2" x14ac:dyDescent="0.3">
      <c r="A33" s="20" t="s">
        <v>71</v>
      </c>
      <c r="B33" s="17">
        <v>60</v>
      </c>
    </row>
    <row r="34" spans="1:2" x14ac:dyDescent="0.3">
      <c r="A34" s="20" t="s">
        <v>72</v>
      </c>
      <c r="B34" s="21">
        <f>B31-(0.006*(B33))</f>
        <v>-2.56</v>
      </c>
    </row>
    <row r="35" spans="1:2" ht="15" thickBot="1" x14ac:dyDescent="0.35">
      <c r="A35" s="22" t="s">
        <v>73</v>
      </c>
      <c r="B35" s="23">
        <f>B32-(0.006*(B33))</f>
        <v>9.64</v>
      </c>
    </row>
    <row r="36" spans="1:2" ht="15" thickBot="1" x14ac:dyDescent="0.35">
      <c r="A36" s="24"/>
      <c r="B36" s="24"/>
    </row>
    <row r="37" spans="1:2" x14ac:dyDescent="0.3">
      <c r="A37" s="14" t="s">
        <v>74</v>
      </c>
      <c r="B37" s="25"/>
    </row>
    <row r="38" spans="1:2" x14ac:dyDescent="0.3">
      <c r="A38" s="16" t="s">
        <v>75</v>
      </c>
      <c r="B38" s="26" t="s">
        <v>76</v>
      </c>
    </row>
    <row r="39" spans="1:2" x14ac:dyDescent="0.3">
      <c r="A39" s="16" t="s">
        <v>77</v>
      </c>
      <c r="B39" s="26" t="s">
        <v>78</v>
      </c>
    </row>
    <row r="40" spans="1:2" x14ac:dyDescent="0.3">
      <c r="A40" s="16" t="s">
        <v>79</v>
      </c>
      <c r="B40" s="26" t="s">
        <v>80</v>
      </c>
    </row>
    <row r="41" spans="1:2" x14ac:dyDescent="0.3">
      <c r="A41" s="16" t="s">
        <v>81</v>
      </c>
      <c r="B41" s="26" t="s">
        <v>82</v>
      </c>
    </row>
    <row r="42" spans="1:2" ht="15" thickBot="1" x14ac:dyDescent="0.35">
      <c r="A42" s="27" t="s">
        <v>83</v>
      </c>
      <c r="B42" s="26" t="s">
        <v>84</v>
      </c>
    </row>
  </sheetData>
  <dataValidations count="6">
    <dataValidation type="list" operator="equal" allowBlank="1" showInputMessage="1" showErrorMessage="1" sqref="B30" xr:uid="{DBFEC540-F851-439B-B55B-0853F78A0CC8}">
      <formula1>$J$7:$J$15</formula1>
      <formula2>0</formula2>
    </dataValidation>
    <dataValidation type="list" operator="equal" allowBlank="1" showInputMessage="1" showErrorMessage="1" sqref="B42" xr:uid="{4E18C48F-2F2F-4E22-BA25-D1DB2A63AC7F}">
      <formula1>$J$19:$J$27</formula1>
      <formula2>0</formula2>
    </dataValidation>
    <dataValidation type="list" operator="equal" allowBlank="1" showInputMessage="1" showErrorMessage="1" sqref="B41" xr:uid="{64010433-E519-4920-AD7C-035A752338C9}">
      <formula1>$G$55:$G$74</formula1>
      <formula2>0</formula2>
    </dataValidation>
    <dataValidation type="list" operator="equal" allowBlank="1" showInputMessage="1" showErrorMessage="1" sqref="B40" xr:uid="{18A3576A-1DFB-4F02-B82E-6DDD72531886}">
      <formula1>$G$76:$G$99</formula1>
      <formula2>0</formula2>
    </dataValidation>
    <dataValidation type="list" operator="equal" allowBlank="1" showInputMessage="1" showErrorMessage="1" sqref="B39" xr:uid="{4DDBAFE1-E4AF-4536-B482-6D0A37C3521D}">
      <formula1>$G$7:$G$22</formula1>
      <formula2>0</formula2>
    </dataValidation>
    <dataValidation type="list" operator="equal" allowBlank="1" showInputMessage="1" showErrorMessage="1" sqref="B38" xr:uid="{042C7AF3-C5AC-439B-992D-01D98E6C1318}">
      <formula1>$G$25:$G$53</formula1>
      <formula2>0</formula2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Brockbank</dc:creator>
  <cp:lastModifiedBy>Mark Brockbank</cp:lastModifiedBy>
  <dcterms:created xsi:type="dcterms:W3CDTF">2026-07-22T16:16:11Z</dcterms:created>
  <dcterms:modified xsi:type="dcterms:W3CDTF">2026-08-02T15:30:47Z</dcterms:modified>
</cp:coreProperties>
</file>