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b4795154bea60b/Documents/Brox/House/Heating/Heat Pump Investigation/"/>
    </mc:Choice>
  </mc:AlternateContent>
  <xr:revisionPtr revIDLastSave="260" documentId="8_{8C7E344A-08BE-4F7A-AECF-8508E162AD90}" xr6:coauthVersionLast="47" xr6:coauthVersionMax="47" xr10:uidLastSave="{C9506CD0-DFB7-4482-82EC-C6FE69D6A0E3}"/>
  <bookViews>
    <workbookView xWindow="4644" yWindow="360" windowWidth="24588" windowHeight="15612" xr2:uid="{67F9365A-DD4C-4C1C-B5ED-E7BC82BE00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7" i="1" l="1"/>
  <c r="K17" i="1"/>
  <c r="K16" i="1"/>
  <c r="K15" i="1"/>
  <c r="K14" i="1"/>
  <c r="K13" i="1"/>
  <c r="K11" i="1"/>
  <c r="K10" i="1"/>
  <c r="K9" i="1"/>
  <c r="K8" i="1"/>
  <c r="K7" i="1"/>
  <c r="K6" i="1"/>
  <c r="K5" i="1"/>
  <c r="K4" i="1"/>
  <c r="S12" i="1"/>
  <c r="Q12" i="1"/>
  <c r="G18" i="1"/>
  <c r="H17" i="1"/>
  <c r="H16" i="1"/>
  <c r="H15" i="1"/>
  <c r="H14" i="1"/>
  <c r="H13" i="1"/>
  <c r="H11" i="1"/>
  <c r="H10" i="1"/>
  <c r="H9" i="1"/>
  <c r="H8" i="1"/>
  <c r="H7" i="1"/>
  <c r="H6" i="1"/>
  <c r="H5" i="1"/>
  <c r="H4" i="1"/>
  <c r="P17" i="1"/>
  <c r="Q17" i="1" s="1"/>
  <c r="P16" i="1"/>
  <c r="Q16" i="1" s="1"/>
  <c r="P15" i="1"/>
  <c r="Q15" i="1" s="1"/>
  <c r="P14" i="1"/>
  <c r="Q14" i="1" s="1"/>
  <c r="P13" i="1"/>
  <c r="Q13" i="1" s="1"/>
  <c r="P11" i="1"/>
  <c r="Q11" i="1" s="1"/>
  <c r="P10" i="1"/>
  <c r="Q10" i="1" s="1"/>
  <c r="P9" i="1"/>
  <c r="Q9" i="1" s="1"/>
  <c r="P8" i="1"/>
  <c r="Q8" i="1" s="1"/>
  <c r="P7" i="1"/>
  <c r="Q7" i="1" s="1"/>
  <c r="P6" i="1"/>
  <c r="Q6" i="1" s="1"/>
  <c r="P5" i="1"/>
  <c r="Q5" i="1" s="1"/>
  <c r="P4" i="1"/>
  <c r="R17" i="1"/>
  <c r="S17" i="1" s="1"/>
  <c r="R16" i="1"/>
  <c r="S16" i="1" s="1"/>
  <c r="R15" i="1"/>
  <c r="S15" i="1" s="1"/>
  <c r="R14" i="1"/>
  <c r="S14" i="1" s="1"/>
  <c r="R13" i="1"/>
  <c r="S13" i="1" s="1"/>
  <c r="R11" i="1"/>
  <c r="S11" i="1" s="1"/>
  <c r="R10" i="1"/>
  <c r="S10" i="1" s="1"/>
  <c r="R9" i="1"/>
  <c r="S9" i="1" s="1"/>
  <c r="R8" i="1"/>
  <c r="S8" i="1" s="1"/>
  <c r="R7" i="1"/>
  <c r="S7" i="1" s="1"/>
  <c r="R6" i="1"/>
  <c r="S6" i="1" s="1"/>
  <c r="R5" i="1"/>
  <c r="S5" i="1" s="1"/>
  <c r="R4" i="1"/>
  <c r="S4" i="1" s="1"/>
  <c r="O18" i="1"/>
  <c r="M18" i="1"/>
  <c r="E18" i="1"/>
  <c r="I17" i="1"/>
  <c r="I16" i="1"/>
  <c r="J16" i="1" s="1"/>
  <c r="I14" i="1"/>
  <c r="J14" i="1" s="1"/>
  <c r="I13" i="1"/>
  <c r="J13" i="1" s="1"/>
  <c r="I12" i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L24" i="1"/>
  <c r="C18" i="1"/>
  <c r="L18" i="1"/>
  <c r="P18" i="1" l="1"/>
  <c r="S18" i="1"/>
  <c r="H18" i="1"/>
  <c r="Q4" i="1"/>
  <c r="Q18" i="1" s="1"/>
  <c r="R18" i="1"/>
</calcChain>
</file>

<file path=xl/sharedStrings.xml><?xml version="1.0" encoding="utf-8"?>
<sst xmlns="http://schemas.openxmlformats.org/spreadsheetml/2006/main" count="75" uniqueCount="69">
  <si>
    <t>Heat Pump calculations</t>
  </si>
  <si>
    <t>Design Temp</t>
  </si>
  <si>
    <t>Heat Loss</t>
  </si>
  <si>
    <t>Current Rad</t>
  </si>
  <si>
    <t>Output</t>
  </si>
  <si>
    <t>Octopus</t>
  </si>
  <si>
    <t>Bathroom</t>
  </si>
  <si>
    <t>Towel 1150x600</t>
  </si>
  <si>
    <t>K1 600x1600</t>
  </si>
  <si>
    <t>K1 500x1100</t>
  </si>
  <si>
    <t>K1 600x1300</t>
  </si>
  <si>
    <t>K1 500x1600</t>
  </si>
  <si>
    <t>Dining Room</t>
  </si>
  <si>
    <t>K1 400x1800</t>
  </si>
  <si>
    <t>K2 300x1400</t>
  </si>
  <si>
    <t>En Suite</t>
  </si>
  <si>
    <t>Towel 1250x600</t>
  </si>
  <si>
    <t>Entrance Hall</t>
  </si>
  <si>
    <t>K2 700x800</t>
  </si>
  <si>
    <t>Kitchen</t>
  </si>
  <si>
    <t>Sitting Room</t>
  </si>
  <si>
    <t>K2 500x1000</t>
  </si>
  <si>
    <t>K2 400x1800</t>
  </si>
  <si>
    <t>Utility</t>
  </si>
  <si>
    <t>K1 600x500</t>
  </si>
  <si>
    <t>K2 600x600</t>
  </si>
  <si>
    <t>Toilet</t>
  </si>
  <si>
    <t>K1 450x500</t>
  </si>
  <si>
    <t>Heat Geek</t>
  </si>
  <si>
    <t>Rad Output</t>
  </si>
  <si>
    <t>Landing</t>
  </si>
  <si>
    <t>Est energy usage for year</t>
  </si>
  <si>
    <t>Design temp 21 @ -3.3</t>
  </si>
  <si>
    <t>Est annual elec consumption</t>
  </si>
  <si>
    <t>Design temps @ -2.5</t>
  </si>
  <si>
    <t>22 1600x600</t>
  </si>
  <si>
    <t>22 1100x600</t>
  </si>
  <si>
    <t>Loss var</t>
  </si>
  <si>
    <t>n/a</t>
  </si>
  <si>
    <t>Landing not listed by Octopus</t>
  </si>
  <si>
    <t>Prop change</t>
  </si>
  <si>
    <t>3 outside walls</t>
  </si>
  <si>
    <t>in proposal</t>
  </si>
  <si>
    <t>SCOP / G'teed efficiency</t>
  </si>
  <si>
    <t>SCOP hot water</t>
  </si>
  <si>
    <t>%</t>
  </si>
  <si>
    <t>Heat Geek updated after correcting to lower figure</t>
  </si>
  <si>
    <t>Guessing that Octopus quote output at 50 flow, Heat Geek quote shows standard rated output</t>
  </si>
  <si>
    <t>Bedroom 1 (2)</t>
  </si>
  <si>
    <t>Bedroom 2 (3)</t>
  </si>
  <si>
    <t>Bedroom 3 (1)</t>
  </si>
  <si>
    <t>Bedroom 4 (Study)</t>
  </si>
  <si>
    <t>Room (HG name)</t>
  </si>
  <si>
    <t xml:space="preserve">     "             "</t>
  </si>
  <si>
    <t>Des 1800x445</t>
  </si>
  <si>
    <t>Prop Output</t>
  </si>
  <si>
    <t>act. 1179</t>
  </si>
  <si>
    <t>optional 3rd (not included)</t>
  </si>
  <si>
    <t>optional 2nd  / req with update</t>
  </si>
  <si>
    <t>required</t>
  </si>
  <si>
    <t>Delta T30</t>
  </si>
  <si>
    <t>Delta T24</t>
  </si>
  <si>
    <t>Outp-Loss</t>
  </si>
  <si>
    <t>Rad % var</t>
  </si>
  <si>
    <t>Loss var%</t>
  </si>
  <si>
    <t>see * below</t>
  </si>
  <si>
    <t>*</t>
  </si>
  <si>
    <t>Kitchen: Octopus say must u/g to a min of 1705W, 5817BTU standard output or won't meet grant qualification: HG say fine as is</t>
  </si>
  <si>
    <t>Loss var figures: col I, difference between heat loss estimates, negative means HG larger, col J % is diff as % of mean of the 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</si>
</sst>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1" fontId="1" fillId="0" borderId="0" xfId="0" applyNumberFormat="1" applyFont="1"/>
    <xf numFmtId="0" fontId="0" fillId="2" borderId="0" xfId="0" applyFill="1"/>
    <xf numFmtId="0" fontId="0" fillId="2" borderId="1" xfId="0" applyFill="1" applyBorder="1"/>
    <xf numFmtId="1" fontId="0" fillId="2" borderId="0" xfId="0" applyNumberFormat="1" applyFill="1"/>
    <xf numFmtId="0" fontId="4" fillId="0" borderId="1" xfId="0" applyFont="1" applyBorder="1"/>
    <xf numFmtId="0" fontId="5" fillId="0" borderId="1" xfId="0" applyFont="1" applyBorder="1"/>
    <xf numFmtId="9" fontId="5" fillId="0" borderId="1" xfId="1" applyFont="1" applyBorder="1"/>
    <xf numFmtId="10" fontId="5" fillId="0" borderId="1" xfId="0" applyNumberFormat="1" applyFont="1" applyBorder="1"/>
    <xf numFmtId="0" fontId="0" fillId="0" borderId="0" xfId="0" applyAlignment="1">
      <alignment horizontal="right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A5F2-C222-4561-85E6-F8A481E2F9AF}">
  <dimension ref="A1:U26"/>
  <sheetViews>
    <sheetView tabSelected="1" workbookViewId="0">
      <selection activeCell="E22" sqref="E22"/>
    </sheetView>
  </sheetViews>
  <sheetFormatPr defaultRowHeight="14.4" x14ac:dyDescent="0.3"/>
  <cols>
    <col min="1" max="1" width="17.6640625" customWidth="1"/>
    <col min="2" max="2" width="11.21875" bestFit="1" customWidth="1"/>
    <col min="4" max="4" width="13.88671875" bestFit="1" customWidth="1"/>
    <col min="6" max="6" width="11.109375" bestFit="1" customWidth="1"/>
    <col min="7" max="7" width="10.109375" customWidth="1"/>
    <col min="8" max="8" width="9.21875" customWidth="1"/>
    <col min="9" max="9" width="7.77734375" customWidth="1"/>
    <col min="10" max="10" width="9" customWidth="1"/>
    <col min="12" max="12" width="9.88671875" customWidth="1"/>
    <col min="13" max="13" width="10.33203125" customWidth="1"/>
    <col min="14" max="14" width="11.109375" bestFit="1" customWidth="1"/>
    <col min="15" max="15" width="10.21875" customWidth="1"/>
    <col min="16" max="17" width="8.6640625" style="3" customWidth="1"/>
    <col min="18" max="18" width="8.77734375" style="3" customWidth="1"/>
    <col min="19" max="19" width="8.5546875" style="3" customWidth="1"/>
  </cols>
  <sheetData>
    <row r="1" spans="1:21" x14ac:dyDescent="0.3">
      <c r="A1" t="s">
        <v>0</v>
      </c>
    </row>
    <row r="2" spans="1:21" s="2" customFormat="1" ht="15.6" x14ac:dyDescent="0.3">
      <c r="B2" s="2" t="s">
        <v>5</v>
      </c>
      <c r="C2" s="2" t="s">
        <v>34</v>
      </c>
      <c r="L2" s="2" t="s">
        <v>28</v>
      </c>
      <c r="M2" s="2" t="s">
        <v>32</v>
      </c>
      <c r="P2" s="4"/>
      <c r="Q2" s="4"/>
      <c r="R2" s="4"/>
      <c r="S2" s="4"/>
    </row>
    <row r="3" spans="1:21" s="1" customFormat="1" x14ac:dyDescent="0.3">
      <c r="A3" s="1" t="s">
        <v>52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40</v>
      </c>
      <c r="G3" s="1" t="s">
        <v>55</v>
      </c>
      <c r="H3" s="1" t="s">
        <v>62</v>
      </c>
      <c r="I3" s="9" t="s">
        <v>37</v>
      </c>
      <c r="J3" s="9" t="s">
        <v>64</v>
      </c>
      <c r="K3" s="9" t="s">
        <v>63</v>
      </c>
      <c r="L3" s="1" t="s">
        <v>2</v>
      </c>
      <c r="M3" s="1" t="s">
        <v>29</v>
      </c>
      <c r="N3" s="1" t="s">
        <v>40</v>
      </c>
      <c r="O3" s="1" t="s">
        <v>55</v>
      </c>
      <c r="P3" s="5" t="s">
        <v>60</v>
      </c>
      <c r="Q3" s="5" t="s">
        <v>62</v>
      </c>
      <c r="R3" s="5" t="s">
        <v>61</v>
      </c>
      <c r="S3" s="5" t="s">
        <v>62</v>
      </c>
    </row>
    <row r="4" spans="1:21" x14ac:dyDescent="0.3">
      <c r="A4" t="s">
        <v>6</v>
      </c>
      <c r="B4">
        <v>22</v>
      </c>
      <c r="C4">
        <v>355</v>
      </c>
      <c r="D4" t="s">
        <v>7</v>
      </c>
      <c r="E4">
        <v>265</v>
      </c>
      <c r="G4">
        <v>265</v>
      </c>
      <c r="H4">
        <f>G4-C4</f>
        <v>-90</v>
      </c>
      <c r="I4" s="10">
        <f>C4-L4</f>
        <v>50</v>
      </c>
      <c r="J4" s="12">
        <f>I4/((C4+L4)/2)</f>
        <v>0.15151515151515152</v>
      </c>
      <c r="K4" s="11">
        <f>E4/M4</f>
        <v>0.69736842105263153</v>
      </c>
      <c r="L4">
        <v>305</v>
      </c>
      <c r="M4">
        <v>380</v>
      </c>
      <c r="O4">
        <v>380</v>
      </c>
      <c r="P4" s="3">
        <f>O4*0.513</f>
        <v>194.94</v>
      </c>
      <c r="Q4" s="3">
        <f>P4-L4</f>
        <v>-110.06</v>
      </c>
      <c r="R4" s="3">
        <f t="shared" ref="R4:R11" si="0">O4*0.383</f>
        <v>145.54</v>
      </c>
      <c r="S4" s="3">
        <f>R4-L4</f>
        <v>-159.46</v>
      </c>
    </row>
    <row r="5" spans="1:21" x14ac:dyDescent="0.3">
      <c r="A5" t="s">
        <v>48</v>
      </c>
      <c r="B5">
        <v>18</v>
      </c>
      <c r="C5">
        <v>410</v>
      </c>
      <c r="D5" t="s">
        <v>8</v>
      </c>
      <c r="E5">
        <v>805</v>
      </c>
      <c r="G5">
        <v>805</v>
      </c>
      <c r="H5">
        <f t="shared" ref="H5:H11" si="1">G5-C5</f>
        <v>395</v>
      </c>
      <c r="I5" s="10">
        <f t="shared" ref="I5:I17" si="2">C5-L5</f>
        <v>-196</v>
      </c>
      <c r="J5" s="12">
        <f>I5/((C5+L5)/2)</f>
        <v>-0.38582677165354329</v>
      </c>
      <c r="K5" s="11">
        <f t="shared" ref="K5:K11" si="3">E5/M5</f>
        <v>0.53559547571523625</v>
      </c>
      <c r="L5">
        <v>606</v>
      </c>
      <c r="M5">
        <v>1503</v>
      </c>
      <c r="N5" t="s">
        <v>35</v>
      </c>
      <c r="O5">
        <v>1503</v>
      </c>
      <c r="P5" s="3">
        <f t="shared" ref="P5:P11" si="4">O5*0.513</f>
        <v>771.03899999999999</v>
      </c>
      <c r="Q5" s="3">
        <f t="shared" ref="Q5:Q17" si="5">P5-L5</f>
        <v>165.03899999999999</v>
      </c>
      <c r="R5" s="3">
        <f t="shared" si="0"/>
        <v>575.649</v>
      </c>
      <c r="S5" s="3">
        <f t="shared" ref="S5:S17" si="6">R5-L5</f>
        <v>-30.350999999999999</v>
      </c>
      <c r="T5" t="s">
        <v>57</v>
      </c>
    </row>
    <row r="6" spans="1:21" x14ac:dyDescent="0.3">
      <c r="A6" t="s">
        <v>49</v>
      </c>
      <c r="B6">
        <v>18</v>
      </c>
      <c r="C6">
        <v>253</v>
      </c>
      <c r="D6" t="s">
        <v>9</v>
      </c>
      <c r="E6">
        <v>469</v>
      </c>
      <c r="G6">
        <v>469</v>
      </c>
      <c r="H6">
        <f t="shared" si="1"/>
        <v>216</v>
      </c>
      <c r="I6" s="10">
        <f t="shared" si="2"/>
        <v>-96</v>
      </c>
      <c r="J6" s="12">
        <f t="shared" ref="J6:J11" si="7">I6/((C6+L6)/2)</f>
        <v>-0.31893687707641194</v>
      </c>
      <c r="K6" s="11">
        <f t="shared" si="3"/>
        <v>0.54471544715447151</v>
      </c>
      <c r="L6">
        <v>349</v>
      </c>
      <c r="M6">
        <v>861</v>
      </c>
      <c r="N6" t="s">
        <v>36</v>
      </c>
      <c r="O6" s="1">
        <v>1870</v>
      </c>
      <c r="P6" s="5">
        <f t="shared" si="4"/>
        <v>959.31000000000006</v>
      </c>
      <c r="Q6" s="3">
        <f t="shared" si="5"/>
        <v>610.31000000000006</v>
      </c>
      <c r="R6" s="5">
        <f t="shared" si="0"/>
        <v>716.21</v>
      </c>
      <c r="S6" s="3">
        <f t="shared" si="6"/>
        <v>367.21000000000004</v>
      </c>
      <c r="T6" t="s">
        <v>58</v>
      </c>
    </row>
    <row r="7" spans="1:21" x14ac:dyDescent="0.3">
      <c r="A7" t="s">
        <v>50</v>
      </c>
      <c r="B7">
        <v>18</v>
      </c>
      <c r="C7">
        <v>415</v>
      </c>
      <c r="D7" t="s">
        <v>10</v>
      </c>
      <c r="E7">
        <v>654</v>
      </c>
      <c r="G7">
        <v>654</v>
      </c>
      <c r="H7">
        <f t="shared" si="1"/>
        <v>239</v>
      </c>
      <c r="I7" s="10">
        <f t="shared" si="2"/>
        <v>-93</v>
      </c>
      <c r="J7" s="12">
        <f t="shared" si="7"/>
        <v>-0.20151679306608883</v>
      </c>
      <c r="K7" s="11">
        <f t="shared" si="3"/>
        <v>0.54590984974958268</v>
      </c>
      <c r="L7">
        <v>508</v>
      </c>
      <c r="M7">
        <v>1198</v>
      </c>
      <c r="O7">
        <v>1198</v>
      </c>
      <c r="P7" s="3">
        <f t="shared" si="4"/>
        <v>614.57400000000007</v>
      </c>
      <c r="Q7" s="3">
        <f t="shared" si="5"/>
        <v>106.57400000000007</v>
      </c>
      <c r="R7" s="3">
        <f t="shared" si="0"/>
        <v>458.834</v>
      </c>
      <c r="S7" s="3">
        <f t="shared" si="6"/>
        <v>-49.165999999999997</v>
      </c>
    </row>
    <row r="8" spans="1:21" x14ac:dyDescent="0.3">
      <c r="A8" t="s">
        <v>51</v>
      </c>
      <c r="B8">
        <v>18</v>
      </c>
      <c r="C8">
        <v>383</v>
      </c>
      <c r="D8" t="s">
        <v>11</v>
      </c>
      <c r="E8">
        <v>682</v>
      </c>
      <c r="G8">
        <v>682</v>
      </c>
      <c r="H8">
        <f t="shared" si="1"/>
        <v>299</v>
      </c>
      <c r="I8" s="10">
        <f t="shared" si="2"/>
        <v>-233</v>
      </c>
      <c r="J8" s="12">
        <f t="shared" si="7"/>
        <v>-0.46646646646646645</v>
      </c>
      <c r="K8" s="11">
        <f t="shared" si="3"/>
        <v>0.54429369513168391</v>
      </c>
      <c r="L8">
        <v>616</v>
      </c>
      <c r="M8">
        <v>1253</v>
      </c>
      <c r="N8" t="s">
        <v>35</v>
      </c>
      <c r="O8" s="1">
        <v>2720</v>
      </c>
      <c r="P8" s="5">
        <f t="shared" si="4"/>
        <v>1395.3600000000001</v>
      </c>
      <c r="Q8" s="3">
        <f t="shared" si="5"/>
        <v>779.36000000000013</v>
      </c>
      <c r="R8" s="5">
        <f t="shared" si="0"/>
        <v>1041.76</v>
      </c>
      <c r="S8" s="3">
        <f t="shared" si="6"/>
        <v>425.76</v>
      </c>
      <c r="T8" t="s">
        <v>59</v>
      </c>
      <c r="U8" t="s">
        <v>41</v>
      </c>
    </row>
    <row r="9" spans="1:21" x14ac:dyDescent="0.3">
      <c r="A9" t="s">
        <v>12</v>
      </c>
      <c r="B9">
        <v>21</v>
      </c>
      <c r="C9">
        <v>598</v>
      </c>
      <c r="D9" t="s">
        <v>13</v>
      </c>
      <c r="E9">
        <v>540</v>
      </c>
      <c r="F9" t="s">
        <v>14</v>
      </c>
      <c r="G9" s="1">
        <v>608</v>
      </c>
      <c r="H9">
        <f t="shared" si="1"/>
        <v>10</v>
      </c>
      <c r="I9" s="10">
        <f t="shared" si="2"/>
        <v>109</v>
      </c>
      <c r="J9" s="12">
        <f t="shared" si="7"/>
        <v>0.20055197792088317</v>
      </c>
      <c r="K9" s="11">
        <f t="shared" si="3"/>
        <v>0.49270072992700731</v>
      </c>
      <c r="L9">
        <v>489</v>
      </c>
      <c r="M9">
        <v>1096</v>
      </c>
      <c r="O9">
        <v>1096</v>
      </c>
      <c r="P9" s="3">
        <f t="shared" si="4"/>
        <v>562.24800000000005</v>
      </c>
      <c r="Q9" s="3">
        <f t="shared" si="5"/>
        <v>73.248000000000047</v>
      </c>
      <c r="R9" s="3">
        <f t="shared" si="0"/>
        <v>419.76800000000003</v>
      </c>
      <c r="S9" s="3">
        <f t="shared" si="6"/>
        <v>-69.231999999999971</v>
      </c>
    </row>
    <row r="10" spans="1:21" x14ac:dyDescent="0.3">
      <c r="A10" t="s">
        <v>15</v>
      </c>
      <c r="B10">
        <v>21</v>
      </c>
      <c r="C10">
        <v>251</v>
      </c>
      <c r="D10" t="s">
        <v>16</v>
      </c>
      <c r="E10">
        <v>303</v>
      </c>
      <c r="G10">
        <v>303</v>
      </c>
      <c r="H10">
        <f t="shared" si="1"/>
        <v>52</v>
      </c>
      <c r="I10" s="10">
        <f t="shared" si="2"/>
        <v>-57</v>
      </c>
      <c r="J10" s="12">
        <f t="shared" si="7"/>
        <v>-0.2039355992844365</v>
      </c>
      <c r="K10" s="11">
        <f t="shared" si="3"/>
        <v>0.536283185840708</v>
      </c>
      <c r="L10">
        <v>308</v>
      </c>
      <c r="M10">
        <v>565</v>
      </c>
      <c r="O10">
        <v>565</v>
      </c>
      <c r="P10" s="3">
        <f t="shared" si="4"/>
        <v>289.84500000000003</v>
      </c>
      <c r="Q10" s="3">
        <f t="shared" si="5"/>
        <v>-18.154999999999973</v>
      </c>
      <c r="R10" s="3">
        <f t="shared" si="0"/>
        <v>216.39500000000001</v>
      </c>
      <c r="S10" s="3">
        <f t="shared" si="6"/>
        <v>-91.60499999999999</v>
      </c>
    </row>
    <row r="11" spans="1:21" x14ac:dyDescent="0.3">
      <c r="A11" t="s">
        <v>17</v>
      </c>
      <c r="B11">
        <v>18</v>
      </c>
      <c r="C11">
        <v>441</v>
      </c>
      <c r="D11" t="s">
        <v>18</v>
      </c>
      <c r="E11">
        <v>806</v>
      </c>
      <c r="G11">
        <v>806</v>
      </c>
      <c r="H11">
        <f t="shared" si="1"/>
        <v>365</v>
      </c>
      <c r="I11" s="10">
        <f t="shared" si="2"/>
        <v>-133</v>
      </c>
      <c r="J11" s="12">
        <f t="shared" si="7"/>
        <v>-0.2620689655172414</v>
      </c>
      <c r="K11" s="11">
        <f t="shared" si="3"/>
        <v>0.50375000000000003</v>
      </c>
      <c r="L11">
        <v>574</v>
      </c>
      <c r="M11">
        <v>1600</v>
      </c>
      <c r="O11">
        <v>1600</v>
      </c>
      <c r="P11" s="3">
        <f t="shared" si="4"/>
        <v>820.80000000000007</v>
      </c>
      <c r="Q11" s="3">
        <f t="shared" si="5"/>
        <v>246.80000000000007</v>
      </c>
      <c r="R11" s="3">
        <f t="shared" si="0"/>
        <v>612.79999999999995</v>
      </c>
      <c r="S11" s="3">
        <f t="shared" si="6"/>
        <v>38.799999999999955</v>
      </c>
    </row>
    <row r="12" spans="1:21" x14ac:dyDescent="0.3">
      <c r="A12" t="s">
        <v>30</v>
      </c>
      <c r="I12" s="10">
        <f t="shared" si="2"/>
        <v>-446</v>
      </c>
      <c r="J12" s="12">
        <v>-1</v>
      </c>
      <c r="K12" s="10"/>
      <c r="L12">
        <v>446</v>
      </c>
      <c r="Q12" s="3">
        <f t="shared" si="5"/>
        <v>-446</v>
      </c>
      <c r="S12" s="3">
        <f t="shared" si="6"/>
        <v>-446</v>
      </c>
      <c r="T12" t="s">
        <v>39</v>
      </c>
    </row>
    <row r="13" spans="1:21" x14ac:dyDescent="0.3">
      <c r="A13" t="s">
        <v>19</v>
      </c>
      <c r="B13">
        <v>21</v>
      </c>
      <c r="C13">
        <v>747</v>
      </c>
      <c r="D13" t="s">
        <v>54</v>
      </c>
      <c r="F13" t="s">
        <v>65</v>
      </c>
      <c r="G13" s="1">
        <v>875</v>
      </c>
      <c r="H13">
        <f t="shared" ref="H13:H17" si="8">G13-C13</f>
        <v>128</v>
      </c>
      <c r="I13" s="10">
        <f t="shared" si="2"/>
        <v>-214</v>
      </c>
      <c r="J13" s="12">
        <f t="shared" ref="J13:J14" si="9">I13/((C13+L13)/2)</f>
        <v>-0.25058548009367682</v>
      </c>
      <c r="K13" s="10">
        <f t="shared" ref="K13:K17" si="10">E13/M13</f>
        <v>0</v>
      </c>
      <c r="L13">
        <v>961</v>
      </c>
      <c r="M13">
        <v>1372</v>
      </c>
      <c r="N13" t="s">
        <v>56</v>
      </c>
      <c r="O13">
        <v>1179</v>
      </c>
      <c r="P13" s="3">
        <f t="shared" ref="P13:P17" si="11">O13*0.513</f>
        <v>604.827</v>
      </c>
      <c r="Q13" s="3">
        <f t="shared" si="5"/>
        <v>-356.173</v>
      </c>
      <c r="R13" s="3">
        <f>O13*0.383</f>
        <v>451.55700000000002</v>
      </c>
      <c r="S13" s="3">
        <f t="shared" si="6"/>
        <v>-509.44299999999998</v>
      </c>
      <c r="T13" t="s">
        <v>46</v>
      </c>
    </row>
    <row r="14" spans="1:21" x14ac:dyDescent="0.3">
      <c r="A14" t="s">
        <v>20</v>
      </c>
      <c r="B14">
        <v>21</v>
      </c>
      <c r="C14">
        <v>1244</v>
      </c>
      <c r="D14" t="s">
        <v>21</v>
      </c>
      <c r="E14">
        <v>672</v>
      </c>
      <c r="G14">
        <v>672</v>
      </c>
      <c r="H14">
        <f t="shared" si="8"/>
        <v>-572</v>
      </c>
      <c r="I14" s="10">
        <f t="shared" si="2"/>
        <v>40</v>
      </c>
      <c r="J14" s="12">
        <f t="shared" si="9"/>
        <v>3.2679738562091505E-2</v>
      </c>
      <c r="K14" s="11">
        <f t="shared" si="10"/>
        <v>0.45010046885465504</v>
      </c>
      <c r="L14">
        <v>1204</v>
      </c>
      <c r="M14">
        <v>1493</v>
      </c>
      <c r="O14">
        <v>1493</v>
      </c>
      <c r="P14" s="3">
        <f t="shared" si="11"/>
        <v>765.90899999999999</v>
      </c>
      <c r="Q14" s="3">
        <f t="shared" si="5"/>
        <v>-438.09100000000001</v>
      </c>
      <c r="R14" s="3">
        <f>O14*0.383</f>
        <v>571.81899999999996</v>
      </c>
      <c r="S14" s="3">
        <f t="shared" si="6"/>
        <v>-632.18100000000004</v>
      </c>
    </row>
    <row r="15" spans="1:21" x14ac:dyDescent="0.3">
      <c r="A15" t="s">
        <v>53</v>
      </c>
      <c r="D15" t="s">
        <v>22</v>
      </c>
      <c r="E15">
        <v>540</v>
      </c>
      <c r="G15">
        <v>540</v>
      </c>
      <c r="H15">
        <f t="shared" si="8"/>
        <v>540</v>
      </c>
      <c r="I15" s="10" t="s">
        <v>38</v>
      </c>
      <c r="J15" s="12"/>
      <c r="K15" s="11">
        <f t="shared" si="10"/>
        <v>0.49270072992700731</v>
      </c>
      <c r="M15">
        <v>1096</v>
      </c>
      <c r="O15">
        <v>1096</v>
      </c>
      <c r="P15" s="3">
        <f t="shared" si="11"/>
        <v>562.24800000000005</v>
      </c>
      <c r="Q15" s="3">
        <f t="shared" si="5"/>
        <v>562.24800000000005</v>
      </c>
      <c r="R15" s="3">
        <f>O15*0.383</f>
        <v>419.76800000000003</v>
      </c>
      <c r="S15" s="3">
        <f t="shared" si="6"/>
        <v>419.76800000000003</v>
      </c>
    </row>
    <row r="16" spans="1:21" x14ac:dyDescent="0.3">
      <c r="A16" t="s">
        <v>23</v>
      </c>
      <c r="B16">
        <v>18</v>
      </c>
      <c r="C16">
        <v>475</v>
      </c>
      <c r="D16" t="s">
        <v>24</v>
      </c>
      <c r="E16">
        <v>251</v>
      </c>
      <c r="F16" t="s">
        <v>25</v>
      </c>
      <c r="G16" s="1">
        <v>538</v>
      </c>
      <c r="H16">
        <f t="shared" si="8"/>
        <v>63</v>
      </c>
      <c r="I16" s="10">
        <f t="shared" si="2"/>
        <v>-44</v>
      </c>
      <c r="J16" s="12">
        <f t="shared" ref="J16:J17" si="12">I16/((C16+L16)/2)</f>
        <v>-8.8531187122736416E-2</v>
      </c>
      <c r="K16" s="11">
        <f t="shared" si="10"/>
        <v>0.32512953367875647</v>
      </c>
      <c r="L16">
        <v>519</v>
      </c>
      <c r="M16">
        <v>772</v>
      </c>
      <c r="O16">
        <v>772</v>
      </c>
      <c r="P16" s="3">
        <f t="shared" si="11"/>
        <v>396.036</v>
      </c>
      <c r="Q16" s="3">
        <f t="shared" si="5"/>
        <v>-122.964</v>
      </c>
      <c r="R16" s="3">
        <f>O16*0.383</f>
        <v>295.67599999999999</v>
      </c>
      <c r="S16" s="3">
        <f t="shared" si="6"/>
        <v>-223.32400000000001</v>
      </c>
    </row>
    <row r="17" spans="1:19" x14ac:dyDescent="0.3">
      <c r="A17" t="s">
        <v>26</v>
      </c>
      <c r="B17">
        <v>18</v>
      </c>
      <c r="C17">
        <v>190</v>
      </c>
      <c r="D17" t="s">
        <v>27</v>
      </c>
      <c r="E17">
        <v>192</v>
      </c>
      <c r="G17">
        <v>192</v>
      </c>
      <c r="H17">
        <f t="shared" si="8"/>
        <v>2</v>
      </c>
      <c r="I17" s="10">
        <f t="shared" si="2"/>
        <v>-23</v>
      </c>
      <c r="J17" s="12">
        <f t="shared" si="12"/>
        <v>-0.11414392059553349</v>
      </c>
      <c r="K17" s="11">
        <f t="shared" si="10"/>
        <v>0.54545454545454541</v>
      </c>
      <c r="L17">
        <v>213</v>
      </c>
      <c r="M17">
        <v>352</v>
      </c>
      <c r="O17">
        <v>352</v>
      </c>
      <c r="P17" s="3">
        <f t="shared" si="11"/>
        <v>180.57599999999999</v>
      </c>
      <c r="Q17" s="3">
        <f t="shared" si="5"/>
        <v>-32.424000000000007</v>
      </c>
      <c r="R17" s="3">
        <f>O17*0.383</f>
        <v>134.816</v>
      </c>
      <c r="S17" s="3">
        <f t="shared" si="6"/>
        <v>-78.183999999999997</v>
      </c>
    </row>
    <row r="18" spans="1:19" s="6" customFormat="1" x14ac:dyDescent="0.3">
      <c r="C18" s="6">
        <f>SUM(C4:C17)</f>
        <v>5762</v>
      </c>
      <c r="E18" s="6">
        <f>SUM(E4:E17)</f>
        <v>6179</v>
      </c>
      <c r="G18" s="6">
        <f t="shared" ref="G18:H18" si="13">SUM(G4:G17)</f>
        <v>7409</v>
      </c>
      <c r="H18" s="6">
        <f t="shared" si="13"/>
        <v>1647</v>
      </c>
      <c r="I18" s="7"/>
      <c r="J18" s="7"/>
      <c r="K18" s="7"/>
      <c r="L18" s="6">
        <f>SUM(L4:L17)</f>
        <v>7098</v>
      </c>
      <c r="M18" s="6">
        <f>SUM(M4:M17)</f>
        <v>13541</v>
      </c>
      <c r="O18" s="6">
        <f>SUM(O4:O17)</f>
        <v>15824</v>
      </c>
      <c r="P18" s="8">
        <f>SUM(P4:P17)</f>
        <v>8117.7120000000004</v>
      </c>
      <c r="Q18" s="8">
        <f>SUM(Q4:Q17)</f>
        <v>1019.7120000000004</v>
      </c>
      <c r="R18" s="8">
        <f>SUM(R4:R17)</f>
        <v>6060.5920000000006</v>
      </c>
      <c r="S18" s="8">
        <f>SUM(S4:S17)</f>
        <v>-1037.4080000000001</v>
      </c>
    </row>
    <row r="19" spans="1:19" x14ac:dyDescent="0.3">
      <c r="C19">
        <v>6130</v>
      </c>
      <c r="D19" t="s">
        <v>42</v>
      </c>
    </row>
    <row r="20" spans="1:19" x14ac:dyDescent="0.3">
      <c r="E20" t="s">
        <v>47</v>
      </c>
    </row>
    <row r="21" spans="1:19" x14ac:dyDescent="0.3">
      <c r="E21" t="s">
        <v>68</v>
      </c>
    </row>
    <row r="22" spans="1:19" x14ac:dyDescent="0.3">
      <c r="D22" s="13" t="s">
        <v>66</v>
      </c>
      <c r="E22" t="s">
        <v>67</v>
      </c>
    </row>
    <row r="23" spans="1:19" x14ac:dyDescent="0.3">
      <c r="A23" t="s">
        <v>31</v>
      </c>
      <c r="C23">
        <v>14102</v>
      </c>
      <c r="L23">
        <v>17833</v>
      </c>
    </row>
    <row r="24" spans="1:19" x14ac:dyDescent="0.3">
      <c r="A24" t="s">
        <v>33</v>
      </c>
      <c r="C24">
        <v>4243</v>
      </c>
      <c r="L24">
        <f>L23/4</f>
        <v>4458.25</v>
      </c>
    </row>
    <row r="25" spans="1:19" x14ac:dyDescent="0.3">
      <c r="A25" t="s">
        <v>43</v>
      </c>
      <c r="C25">
        <v>3.6</v>
      </c>
      <c r="L25">
        <v>395</v>
      </c>
      <c r="M25" t="s">
        <v>45</v>
      </c>
    </row>
    <row r="26" spans="1:19" x14ac:dyDescent="0.3">
      <c r="A26" t="s">
        <v>44</v>
      </c>
      <c r="C26">
        <v>2.7770999999999999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Brockbank</dc:creator>
  <cp:lastModifiedBy>Mark Brockbank</cp:lastModifiedBy>
  <dcterms:created xsi:type="dcterms:W3CDTF">2026-07-22T16:16:11Z</dcterms:created>
  <dcterms:modified xsi:type="dcterms:W3CDTF">2026-07-31T14:30:18Z</dcterms:modified>
</cp:coreProperties>
</file>